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C:\Users\cclay\Desktop\Farm Finance Campaign 2021\Market analysis\"/>
    </mc:Choice>
  </mc:AlternateContent>
  <xr:revisionPtr revIDLastSave="0" documentId="8_{A602903B-9BD9-40FE-B6C4-D1E4DD8E97F6}" xr6:coauthVersionLast="46" xr6:coauthVersionMax="46" xr10:uidLastSave="{00000000-0000-0000-0000-000000000000}"/>
  <bookViews>
    <workbookView xWindow="-120" yWindow="-120" windowWidth="20730" windowHeight="11160" xr2:uid="{934B7866-4F25-43CB-8B9A-B1D34D3EA238}"/>
  </bookViews>
  <sheets>
    <sheet name="Introduction" sheetId="5" r:id="rId1"/>
    <sheet name="Six-year example" sheetId="1" r:id="rId2"/>
    <sheet name="Corn variables" sheetId="2" r:id="rId3"/>
    <sheet name="Soybean variables" sheetId="3" r:id="rId4"/>
    <sheet name="Conservation partial budget"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9" i="1" l="1"/>
  <c r="F83" i="2"/>
  <c r="Q33" i="1"/>
  <c r="E33" i="1"/>
  <c r="K33" i="1"/>
  <c r="G14" i="4"/>
  <c r="E14" i="4"/>
  <c r="C14" i="4"/>
  <c r="Q9" i="1"/>
  <c r="N9" i="1"/>
  <c r="Q87" i="1" l="1"/>
  <c r="N87" i="1"/>
  <c r="K87" i="1"/>
  <c r="H87" i="1"/>
  <c r="E87" i="1"/>
  <c r="B87" i="1"/>
  <c r="Q62" i="1"/>
  <c r="N62" i="1"/>
  <c r="K62" i="1"/>
  <c r="H62" i="1"/>
  <c r="E62" i="1"/>
  <c r="B62" i="1"/>
  <c r="P80" i="1"/>
  <c r="Q78" i="1"/>
  <c r="P78" i="1"/>
  <c r="Q77" i="1"/>
  <c r="P77" i="1"/>
  <c r="Q76" i="1"/>
  <c r="P76" i="1"/>
  <c r="Q75" i="1"/>
  <c r="P75" i="1"/>
  <c r="Q74" i="1"/>
  <c r="P74" i="1"/>
  <c r="Q73" i="1"/>
  <c r="P73" i="1"/>
  <c r="P72" i="1"/>
  <c r="P70" i="1"/>
  <c r="P69" i="1"/>
  <c r="Q52" i="1"/>
  <c r="Q47" i="1"/>
  <c r="Q49" i="1" s="1"/>
  <c r="Q43" i="1"/>
  <c r="Q42" i="1"/>
  <c r="Q41" i="1"/>
  <c r="Q40" i="1"/>
  <c r="Q36" i="1"/>
  <c r="Q35" i="1"/>
  <c r="Q34" i="1"/>
  <c r="Q32" i="1"/>
  <c r="Q30" i="1"/>
  <c r="Q27" i="1"/>
  <c r="Q21" i="1"/>
  <c r="Q20" i="1"/>
  <c r="Q19" i="1"/>
  <c r="Q18" i="1"/>
  <c r="Q17" i="1"/>
  <c r="Q16" i="1"/>
  <c r="Q10" i="1"/>
  <c r="Q70" i="1" s="1"/>
  <c r="R70" i="1"/>
  <c r="Q44" i="1" l="1"/>
  <c r="Q11" i="1"/>
  <c r="Q37" i="1"/>
  <c r="Q24" i="1"/>
  <c r="Q54" i="1" s="1"/>
  <c r="Q56" i="1" l="1"/>
  <c r="Q64" i="1" s="1"/>
  <c r="N20" i="1"/>
  <c r="F77" i="3" l="1"/>
  <c r="G77" i="3" s="1"/>
  <c r="G76" i="3"/>
  <c r="F75" i="3"/>
  <c r="F78" i="3" s="1"/>
  <c r="F69" i="3"/>
  <c r="E69" i="3"/>
  <c r="D69" i="3"/>
  <c r="F65" i="3"/>
  <c r="G65" i="3" s="1"/>
  <c r="F59" i="3"/>
  <c r="G59" i="3" s="1"/>
  <c r="E59" i="3"/>
  <c r="E62" i="3" s="1"/>
  <c r="D56" i="3"/>
  <c r="D62" i="3" s="1"/>
  <c r="D52" i="3"/>
  <c r="D53" i="3" s="1"/>
  <c r="G51" i="3"/>
  <c r="F51" i="3"/>
  <c r="E48" i="3"/>
  <c r="F48" i="3" s="1"/>
  <c r="G48" i="3" s="1"/>
  <c r="D48" i="3"/>
  <c r="E45" i="3"/>
  <c r="E52" i="3" s="1"/>
  <c r="E53" i="3" s="1"/>
  <c r="D45" i="3"/>
  <c r="F44" i="3"/>
  <c r="G44" i="3" s="1"/>
  <c r="G43" i="3"/>
  <c r="F43" i="3"/>
  <c r="G36" i="3"/>
  <c r="F36" i="3"/>
  <c r="F35" i="3"/>
  <c r="G35" i="3" s="1"/>
  <c r="G34" i="3"/>
  <c r="F34" i="3"/>
  <c r="F33" i="3"/>
  <c r="G33" i="3" s="1"/>
  <c r="E30" i="3"/>
  <c r="F30" i="3" s="1"/>
  <c r="G30" i="3" s="1"/>
  <c r="F27" i="3"/>
  <c r="G27" i="3" s="1"/>
  <c r="E27" i="3"/>
  <c r="C26" i="3"/>
  <c r="E24" i="3" s="1"/>
  <c r="E20" i="3"/>
  <c r="D20" i="3"/>
  <c r="D68" i="3" s="1"/>
  <c r="D70" i="3" s="1"/>
  <c r="F19" i="3"/>
  <c r="G19" i="3" s="1"/>
  <c r="F18" i="3"/>
  <c r="G18" i="3" s="1"/>
  <c r="F17" i="3"/>
  <c r="G17" i="3" s="1"/>
  <c r="F16" i="3"/>
  <c r="G16" i="3" s="1"/>
  <c r="F15" i="3"/>
  <c r="G15" i="3" s="1"/>
  <c r="F14" i="3"/>
  <c r="F20" i="3" s="1"/>
  <c r="F37" i="3" l="1"/>
  <c r="G52" i="3"/>
  <c r="F21" i="3"/>
  <c r="E40" i="3"/>
  <c r="F40" i="3" s="1"/>
  <c r="G40" i="3" s="1"/>
  <c r="F24" i="3"/>
  <c r="G24" i="3" s="1"/>
  <c r="D21" i="3"/>
  <c r="G14" i="3"/>
  <c r="G20" i="3" s="1"/>
  <c r="E21" i="3"/>
  <c r="G37" i="3" s="1"/>
  <c r="E37" i="3"/>
  <c r="F45" i="3"/>
  <c r="G45" i="3" s="1"/>
  <c r="F56" i="3"/>
  <c r="E68" i="3"/>
  <c r="E70" i="3" s="1"/>
  <c r="G75" i="3"/>
  <c r="G78" i="3" s="1"/>
  <c r="G56" i="3" l="1"/>
  <c r="F62" i="3"/>
  <c r="G62" i="3" s="1"/>
  <c r="G68" i="3"/>
  <c r="G80" i="3" s="1"/>
  <c r="F68" i="3"/>
  <c r="E80" i="3"/>
  <c r="F52" i="3"/>
  <c r="F53" i="3" s="1"/>
  <c r="F70" i="3" l="1"/>
  <c r="F80" i="3"/>
  <c r="F85" i="2" l="1"/>
  <c r="G85" i="2" s="1"/>
  <c r="G84" i="2"/>
  <c r="F86" i="2"/>
  <c r="F77" i="2"/>
  <c r="E77" i="2"/>
  <c r="D77" i="2"/>
  <c r="F73" i="2"/>
  <c r="G73" i="2" s="1"/>
  <c r="F67" i="2"/>
  <c r="G67" i="2" s="1"/>
  <c r="E67" i="2"/>
  <c r="E70" i="2" s="1"/>
  <c r="D64" i="2"/>
  <c r="D70" i="2" s="1"/>
  <c r="G59" i="2"/>
  <c r="F59" i="2"/>
  <c r="E56" i="2"/>
  <c r="F56" i="2" s="1"/>
  <c r="G56" i="2" s="1"/>
  <c r="D56" i="2"/>
  <c r="C55" i="2"/>
  <c r="E53" i="2" s="1"/>
  <c r="D53" i="2"/>
  <c r="F50" i="2"/>
  <c r="G50" i="2" s="1"/>
  <c r="E50" i="2"/>
  <c r="D50" i="2"/>
  <c r="D60" i="2" s="1"/>
  <c r="F49" i="2"/>
  <c r="G49" i="2" s="1"/>
  <c r="F48" i="2"/>
  <c r="F41" i="2"/>
  <c r="G41" i="2" s="1"/>
  <c r="F40" i="2"/>
  <c r="G40" i="2" s="1"/>
  <c r="F39" i="2"/>
  <c r="G39" i="2" s="1"/>
  <c r="F38" i="2"/>
  <c r="G38" i="2" s="1"/>
  <c r="F35" i="2"/>
  <c r="G35" i="2" s="1"/>
  <c r="E35" i="2"/>
  <c r="E32" i="2"/>
  <c r="F32" i="2" s="1"/>
  <c r="G32" i="2" s="1"/>
  <c r="E29" i="2"/>
  <c r="F29" i="2" s="1"/>
  <c r="G29" i="2" s="1"/>
  <c r="E26" i="2"/>
  <c r="E22" i="2"/>
  <c r="E23" i="2" s="1"/>
  <c r="D22" i="2"/>
  <c r="D23" i="2" s="1"/>
  <c r="G21" i="2"/>
  <c r="F21" i="2"/>
  <c r="G20" i="2"/>
  <c r="F20" i="2"/>
  <c r="G19" i="2"/>
  <c r="F19" i="2"/>
  <c r="G18" i="2"/>
  <c r="F18" i="2"/>
  <c r="G17" i="2"/>
  <c r="F17" i="2"/>
  <c r="F16" i="2"/>
  <c r="G16" i="2" s="1"/>
  <c r="G15" i="2"/>
  <c r="F15" i="2"/>
  <c r="F14" i="2"/>
  <c r="F22" i="2" s="1"/>
  <c r="F23" i="2" l="1"/>
  <c r="G22" i="2"/>
  <c r="D76" i="2"/>
  <c r="D78" i="2" s="1"/>
  <c r="D61" i="2"/>
  <c r="F53" i="2"/>
  <c r="G53" i="2" s="1"/>
  <c r="E60" i="2"/>
  <c r="E61" i="2" s="1"/>
  <c r="F60" i="2"/>
  <c r="F61" i="2" s="1"/>
  <c r="F26" i="2"/>
  <c r="F64" i="2"/>
  <c r="E42" i="2"/>
  <c r="F42" i="2" s="1"/>
  <c r="G42" i="2" s="1"/>
  <c r="G14" i="2"/>
  <c r="G48" i="2"/>
  <c r="G83" i="2"/>
  <c r="G86" i="2" s="1"/>
  <c r="E45" i="2" l="1"/>
  <c r="E76" i="2" s="1"/>
  <c r="G26" i="2"/>
  <c r="G45" i="2" s="1"/>
  <c r="G76" i="2" s="1"/>
  <c r="G88" i="2" s="1"/>
  <c r="F45" i="2"/>
  <c r="G60" i="2"/>
  <c r="G64" i="2"/>
  <c r="G70" i="2" s="1"/>
  <c r="F70" i="2"/>
  <c r="E78" i="2" l="1"/>
  <c r="E88" i="2"/>
  <c r="F76" i="2"/>
  <c r="F78" i="2" l="1"/>
  <c r="F88" i="2"/>
  <c r="K42" i="1" l="1"/>
  <c r="E42" i="1"/>
  <c r="N42" i="1"/>
  <c r="H42" i="1"/>
  <c r="B42" i="1"/>
  <c r="M80" i="1" l="1"/>
  <c r="M78" i="1"/>
  <c r="M77" i="1"/>
  <c r="M76" i="1"/>
  <c r="M75" i="1"/>
  <c r="M74" i="1"/>
  <c r="M73" i="1"/>
  <c r="M72" i="1"/>
  <c r="M70" i="1"/>
  <c r="M69" i="1"/>
  <c r="J80" i="1"/>
  <c r="J78" i="1"/>
  <c r="J77" i="1"/>
  <c r="J76" i="1"/>
  <c r="J75" i="1"/>
  <c r="J74" i="1"/>
  <c r="J73" i="1"/>
  <c r="J72" i="1"/>
  <c r="J70" i="1"/>
  <c r="J69" i="1"/>
  <c r="G80" i="1"/>
  <c r="G78" i="1"/>
  <c r="G77" i="1"/>
  <c r="G76" i="1"/>
  <c r="G75" i="1"/>
  <c r="G74" i="1"/>
  <c r="G73" i="1"/>
  <c r="G72" i="1"/>
  <c r="G70" i="1"/>
  <c r="G69" i="1"/>
  <c r="D69" i="1"/>
  <c r="A69" i="1"/>
  <c r="D80" i="1"/>
  <c r="D78" i="1"/>
  <c r="D77" i="1"/>
  <c r="D76" i="1"/>
  <c r="D75" i="1"/>
  <c r="D74" i="1"/>
  <c r="D73" i="1"/>
  <c r="D72" i="1"/>
  <c r="D70" i="1"/>
  <c r="A80" i="1"/>
  <c r="A78" i="1"/>
  <c r="A77" i="1"/>
  <c r="A76" i="1"/>
  <c r="A75" i="1"/>
  <c r="B76" i="1"/>
  <c r="B77" i="1"/>
  <c r="B78" i="1"/>
  <c r="A74" i="1"/>
  <c r="A73" i="1"/>
  <c r="A72" i="1"/>
  <c r="A70" i="1"/>
  <c r="E78" i="1"/>
  <c r="E77" i="1"/>
  <c r="E76" i="1"/>
  <c r="E75" i="1"/>
  <c r="E74" i="1"/>
  <c r="E73" i="1"/>
  <c r="E70" i="1"/>
  <c r="K78" i="1"/>
  <c r="K77" i="1"/>
  <c r="K76" i="1"/>
  <c r="K75" i="1"/>
  <c r="K74" i="1"/>
  <c r="K70" i="1"/>
  <c r="K73" i="1"/>
  <c r="R73" i="1"/>
  <c r="R74" i="1"/>
  <c r="R75" i="1"/>
  <c r="R76" i="1"/>
  <c r="R77" i="1"/>
  <c r="R78" i="1"/>
  <c r="H70" i="1"/>
  <c r="H73" i="1"/>
  <c r="N73" i="1"/>
  <c r="H74" i="1"/>
  <c r="N74" i="1"/>
  <c r="H75" i="1"/>
  <c r="N75" i="1"/>
  <c r="H76" i="1"/>
  <c r="N76" i="1"/>
  <c r="H77" i="1"/>
  <c r="N77" i="1"/>
  <c r="H78" i="1"/>
  <c r="N78" i="1"/>
  <c r="B70" i="1"/>
  <c r="B73" i="1"/>
  <c r="B74" i="1"/>
  <c r="B75" i="1"/>
  <c r="F14" i="4"/>
  <c r="N80" i="1" s="1"/>
  <c r="N89" i="1" s="1"/>
  <c r="D14" i="4"/>
  <c r="H80" i="1" s="1"/>
  <c r="H89" i="1" s="1"/>
  <c r="E80" i="1"/>
  <c r="E89" i="1" s="1"/>
  <c r="B14" i="4"/>
  <c r="B80" i="1" s="1"/>
  <c r="B89" i="1" s="1"/>
  <c r="N28" i="1"/>
  <c r="H20" i="1"/>
  <c r="H28" i="1"/>
  <c r="K52" i="1"/>
  <c r="K47" i="1"/>
  <c r="K49" i="1" s="1"/>
  <c r="K43" i="1"/>
  <c r="K41" i="1"/>
  <c r="K40" i="1"/>
  <c r="K36" i="1"/>
  <c r="K35" i="1"/>
  <c r="K34" i="1"/>
  <c r="K32" i="1"/>
  <c r="K30" i="1"/>
  <c r="K27" i="1"/>
  <c r="K21" i="1"/>
  <c r="K20" i="1"/>
  <c r="K19" i="1"/>
  <c r="K18" i="1"/>
  <c r="K17" i="1"/>
  <c r="K16" i="1"/>
  <c r="K10" i="1"/>
  <c r="K9" i="1"/>
  <c r="E52" i="1"/>
  <c r="E47" i="1"/>
  <c r="E43" i="1"/>
  <c r="E41" i="1"/>
  <c r="E40" i="1"/>
  <c r="E36" i="1"/>
  <c r="E35" i="1"/>
  <c r="E34" i="1"/>
  <c r="E32" i="1"/>
  <c r="E30" i="1"/>
  <c r="E21" i="1"/>
  <c r="E20" i="1"/>
  <c r="E19" i="1"/>
  <c r="E18" i="1"/>
  <c r="E17" i="1"/>
  <c r="E16" i="1"/>
  <c r="E10" i="1"/>
  <c r="E9" i="1"/>
  <c r="N52" i="1"/>
  <c r="N48" i="1"/>
  <c r="N47" i="1"/>
  <c r="N43" i="1"/>
  <c r="N41" i="1"/>
  <c r="N40" i="1"/>
  <c r="N36" i="1"/>
  <c r="N35" i="1"/>
  <c r="N34" i="1"/>
  <c r="N33" i="1"/>
  <c r="N32" i="1"/>
  <c r="N30" i="1"/>
  <c r="N27" i="1"/>
  <c r="N23" i="1"/>
  <c r="N22" i="1"/>
  <c r="N21" i="1"/>
  <c r="N19" i="1"/>
  <c r="N18" i="1"/>
  <c r="N17" i="1"/>
  <c r="N16" i="1"/>
  <c r="N10" i="1"/>
  <c r="N70" i="1" s="1"/>
  <c r="H52" i="1"/>
  <c r="H48" i="1"/>
  <c r="H47" i="1"/>
  <c r="H43" i="1"/>
  <c r="H41" i="1"/>
  <c r="H40" i="1"/>
  <c r="H36" i="1"/>
  <c r="H35" i="1"/>
  <c r="H34" i="1"/>
  <c r="H33" i="1"/>
  <c r="H32" i="1"/>
  <c r="H30" i="1"/>
  <c r="H29" i="1"/>
  <c r="H27" i="1"/>
  <c r="H23" i="1"/>
  <c r="H22" i="1"/>
  <c r="H21" i="1"/>
  <c r="H19" i="1"/>
  <c r="H18" i="1"/>
  <c r="H17" i="1"/>
  <c r="H16" i="1"/>
  <c r="H10" i="1"/>
  <c r="H9" i="1"/>
  <c r="B52" i="1"/>
  <c r="B48" i="1"/>
  <c r="B47" i="1"/>
  <c r="B43" i="1"/>
  <c r="B41" i="1"/>
  <c r="B40" i="1"/>
  <c r="B36" i="1"/>
  <c r="B35" i="1"/>
  <c r="B34" i="1"/>
  <c r="B33" i="1"/>
  <c r="B32" i="1"/>
  <c r="B30" i="1"/>
  <c r="B29" i="1"/>
  <c r="B28" i="1"/>
  <c r="B27" i="1"/>
  <c r="B23" i="1"/>
  <c r="B22" i="1"/>
  <c r="B21" i="1"/>
  <c r="B20" i="1"/>
  <c r="B19" i="1"/>
  <c r="B18" i="1"/>
  <c r="B17" i="1"/>
  <c r="B16" i="1"/>
  <c r="B9" i="1"/>
  <c r="B10" i="1"/>
  <c r="K80" i="1" l="1"/>
  <c r="K89" i="1" s="1"/>
  <c r="Q80" i="1"/>
  <c r="Q89" i="1" s="1"/>
  <c r="K11" i="1"/>
  <c r="H37" i="1"/>
  <c r="H44" i="1"/>
  <c r="H49" i="1"/>
  <c r="N11" i="1"/>
  <c r="N24" i="1"/>
  <c r="H11" i="1"/>
  <c r="H24" i="1"/>
  <c r="N37" i="1"/>
  <c r="N44" i="1"/>
  <c r="N49" i="1"/>
  <c r="K24" i="1"/>
  <c r="K44" i="1"/>
  <c r="K37" i="1"/>
  <c r="E27" i="1"/>
  <c r="N54" i="1" l="1"/>
  <c r="N56" i="1" s="1"/>
  <c r="N64" i="1" s="1"/>
  <c r="K54" i="1"/>
  <c r="K56" i="1" s="1"/>
  <c r="K64" i="1" s="1"/>
  <c r="H54" i="1"/>
  <c r="H56" i="1" s="1"/>
  <c r="H64" i="1" s="1"/>
  <c r="E49" i="1" l="1"/>
  <c r="E44" i="1"/>
  <c r="E37" i="1"/>
  <c r="E24" i="1"/>
  <c r="E11" i="1"/>
  <c r="E54" i="1" l="1"/>
  <c r="E56" i="1" s="1"/>
  <c r="E64" i="1" s="1"/>
  <c r="B49" i="1" l="1"/>
  <c r="B44" i="1"/>
  <c r="B37" i="1"/>
  <c r="B24" i="1"/>
  <c r="B11" i="1"/>
  <c r="B54" i="1" l="1"/>
  <c r="B56" i="1" s="1"/>
  <c r="B6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tc={4EF66DFF-A332-4E58-B914-9FAA9AC1718A}</author>
    <author>tc={D450F2CC-F0BD-4269-B2AD-F5433A7475A5}</author>
    <author>tc={BDEA8B79-0D76-48C1-B206-AFE2D67FC229}</author>
    <author>tc={9D99B810-2A9A-4588-A33F-DDA94E9CBB15}</author>
    <author>tc={DBB6B8A7-BEA3-4BFB-8CA5-99F7F7912400}</author>
    <author>tc={2FCBA01B-51A0-4E4A-A242-F246D12253B0}</author>
    <author>tc={D82779C0-C61E-4106-AAED-BBF5DFE71112}</author>
    <author>tc={A12FB040-094B-4D56-8917-51E00AD03B97}</author>
    <author>tc={59A224B8-6741-4139-B6C2-CAA4EA399651}</author>
    <author>tc={2FB17FBC-88F3-49D1-ABBC-417641335539}</author>
    <author>tc={1DD195B4-D633-42A0-B822-C7961F407B00}</author>
    <author>tc={18F6D884-1147-4DAC-B63D-6D42673987FA}</author>
    <author>tc={B3C07932-BD7D-4786-89CE-5F2729F0F5D2}</author>
    <author>tc={27C6CA83-9CB1-40BE-BDC5-159A39C938B4}</author>
    <author>tc={A6358637-58A5-4562-A6AD-BBB51E557EE9}</author>
    <author>tc={A5414071-2E70-4D3F-9032-739144A59C8D}</author>
    <author>tc={FC1FDED9-145B-4ED6-A802-46DC09383D1C}</author>
    <author>tc={381FC910-EE2D-4865-95B2-45ADF7AB3C0F}</author>
    <author>tc={4F14B859-C4AB-46FA-A8D3-E9C6B53702F0}</author>
    <author>tc={48782E75-0343-46BE-B5CF-9962CD5480D8}</author>
    <author>tc={05B9D962-3B50-4069-88CB-2E436077EB93}</author>
    <author>tc={2DD50484-E7FA-4BDB-A978-A38E89FA0AB3}</author>
    <author>tc={F8A16736-4A55-4EA7-ABB8-4DA679EFF45E}</author>
    <author>tc={03DA9F85-9A18-41C3-91C4-F26A2EDCC64D}</author>
    <author>tc={AF769F0B-D63C-4707-B1DC-035EAD06E7C0}</author>
    <author>tc={1B6BA2BE-CAD2-481D-B1DC-9236B4FEDA12}</author>
    <author>tc={85A5253A-3FEC-4FA9-8C1F-95164774482E}</author>
    <author>tc={6E4C456A-7334-4E5A-9B72-79D4859C5209}</author>
    <author>tc={A14C256C-1BA4-4F83-B09B-B0A4B2D77B04}</author>
    <author>tc={0E54EB5C-F416-4CC6-AA25-74E45267B1E6}</author>
    <author>tc={EF5C504C-6176-4731-B074-FD0383E8F9D2}</author>
    <author>tc={5EE3CC3F-E261-485C-9554-A125BF967A7F}</author>
    <author>tc={7DD2EC73-72B9-4B83-BE45-88ED6482D974}</author>
    <author>tc={3D64C977-5F49-4911-8617-95DDAAE6AF32}</author>
    <author>tc={3711F648-798C-4C73-80CB-1EC10840AA10}</author>
    <author>tc={879A49CB-A156-438A-B281-A206840908AB}</author>
    <author>tc={EC6A69AE-71E5-44AA-8BEF-643F8196C8B5}</author>
    <author>tc={E726CBA9-AF32-4846-B612-0D28D5B3AEC4}</author>
    <author>tc={3EB69374-AB5E-4CF0-AA3C-7D2DD4F29931}</author>
    <author>tc={B3EBF255-5C4B-4FFE-A50D-94DEB60EF99E}</author>
    <author>tc={BCF653F5-E34F-4DF1-AB74-70A841EDBF10}</author>
    <author>tc={5216D2FB-F3C3-42BA-8194-AEF9DFF6E1B3}</author>
    <author>tc={1A1B6B53-F518-439B-9FFB-BEE76701222E}</author>
    <author>tc={E1A2B0B4-5EEA-48E2-A8BB-176C9A142B71}</author>
    <author>tc={7C50BC6A-7EBE-41D2-96FB-14ACBB62B67C}</author>
    <author>tc={7BF1B5B2-A67E-485D-84D4-DEC9BAEF742F}</author>
    <author>tc={E198C168-DDC5-44D4-BFB5-922A519C713A}</author>
    <author>tc={5D2AB9AA-C204-4B4B-988C-9577C829692E}</author>
    <author>tc={9608631A-9E8C-4D17-BE79-4AB401DE4364}</author>
    <author>tc={F385724E-5004-4B8E-BF3B-139500E6C25B}</author>
    <author>tc={37520FB1-915C-4357-A81A-68183DB1C989}</author>
    <author>tc={4257E94B-4FC2-4500-9764-FEF3F91806B0}</author>
    <author>tc={73927771-DDDE-454F-A648-D17788EB9359}</author>
    <author>tc={3E9E26D4-EC30-45C8-9DF8-F54B0FD2A679}</author>
    <author>tc={BFD5D021-605C-4AE0-B207-BCE5E178A13F}</author>
    <author>tc={0DA3EECF-CAB8-4805-8C55-28ACCAA66FDD}</author>
    <author>tc={7D889494-6E89-4405-9E65-1619F856DAE5}</author>
    <author>tc={E097F6F3-358A-47C7-BD81-DC487C30D035}</author>
  </authors>
  <commentList>
    <comment ref="D6" authorId="0" shapeId="0" xr:uid="{4EF66DFF-A332-4E58-B914-9FAA9AC1718A}">
      <text>
        <t>[Threaded comment]
Your version of Excel allows you to read this threaded comment; however, any edits to it will get removed if the file is opened in a newer version of Excel. Learn more: https://go.microsoft.com/fwlink/?linkid=870924
Comment:
    This budget is based on a low-till soybean system using a tandem disk. However, the equipment, labor, fuel and repair savings would be similar for pure no-till.</t>
      </text>
    </comment>
    <comment ref="J6" authorId="1" shapeId="0" xr:uid="{D450F2CC-F0BD-4269-B2AD-F5433A7475A5}">
      <text>
        <t>[Threaded comment]
Your version of Excel allows you to read this threaded comment; however, any edits to it will get removed if the file is opened in a newer version of Excel. Learn more: https://go.microsoft.com/fwlink/?linkid=870924
Comment:
    This budget is based on a low-till soybean system using a tandem disk. However, the equipment, labor, fuel and repair savings would be similar for pure no-till.</t>
      </text>
    </comment>
    <comment ref="P6" authorId="2" shapeId="0" xr:uid="{BDEA8B79-0D76-48C1-B206-AFE2D67FC229}">
      <text>
        <t>[Threaded comment]
Your version of Excel allows you to read this threaded comment; however, any edits to it will get removed if the file is opened in a newer version of Excel. Learn more: https://go.microsoft.com/fwlink/?linkid=870924
Comment:
    This budget is based on a low-till soybean system using a tandem disk. However, the equipment, labor, fuel and repair savings would be similar for pure no-till.</t>
      </text>
    </comment>
    <comment ref="N9" authorId="3" shapeId="0" xr:uid="{9D99B810-2A9A-4588-A33F-DDA94E9CBB15}">
      <text>
        <t>[Threaded comment]
Your version of Excel allows you to read this threaded comment; however, any edits to it will get removed if the file is opened in a newer version of Excel. Learn more: https://go.microsoft.com/fwlink/?linkid=870924
Comment:
    Illustrative of a 5 bu/acre yield increase. May not occur on every farm.</t>
      </text>
    </comment>
    <comment ref="Q9" authorId="4" shapeId="0" xr:uid="{DBB6B8A7-BEA3-4BFB-8CA5-99F7F7912400}">
      <text>
        <t>[Threaded comment]
Your version of Excel allows you to read this threaded comment; however, any edits to it will get removed if the file is opened in a newer version of Excel. Learn more: https://go.microsoft.com/fwlink/?linkid=870924
Comment:
    Representing a 3 bushel increase in soybean yield. Roughly 32% of site-years in a Practical Farmers of Iowa study showed an increase in soybean yield.</t>
      </text>
    </comment>
    <comment ref="B10" authorId="5" shapeId="0" xr:uid="{2FCBA01B-51A0-4E4A-A242-F246D12253B0}">
      <text>
        <t>[Threaded comment]
Your version of Excel allows you to read this threaded comment; however, any edits to it will get removed if the file is opened in a newer version of Excel. Learn more: https://go.microsoft.com/fwlink/?linkid=870924
Comment:
    The default corn price is a 5-year average corn price received by Iowa farmers between the years 2016-2020. The 5-year average was obtained Iowa State Ag Decision Maker which pulled from USDA NASS data. https://www.extension.iastate.edu/agdm/crops/pdf/a2-11.pdf</t>
      </text>
    </comment>
    <comment ref="E10" authorId="6" shapeId="0" xr:uid="{D82779C0-C61E-4106-AAED-BBF5DFE71112}">
      <text>
        <t>[Threaded comment]
Your version of Excel allows you to read this threaded comment; however, any edits to it will get removed if the file is opened in a newer version of Excel. Learn more: https://go.microsoft.com/fwlink/?linkid=870924
Comment:
    The default soybean price is a 5-year average soybean price received by Iowa farmers between the years 2016-2020. The 5-year average was obtained Iowa State Ag Decision Maker which pulled from USDA NASS data. https://www.extension.iastate.edu/agdm/crops/pdf/a2-11.pdf</t>
      </text>
    </comment>
    <comment ref="H10" authorId="7" shapeId="0" xr:uid="{A12FB040-094B-4D56-8917-51E00AD03B97}">
      <text>
        <t>[Threaded comment]
Your version of Excel allows you to read this threaded comment; however, any edits to it will get removed if the file is opened in a newer version of Excel. Learn more: https://go.microsoft.com/fwlink/?linkid=870924
Comment:
    The default corn price is a 5-year average corn price received by Iowa farmers between the years 2016-2020. The 5-year average was obtained Iowa State Ag Decision Maker which pulled from USDA NASS data. https://www.extension.iastate.edu/agdm/crops/pdf/a2-11.pdf</t>
      </text>
    </comment>
    <comment ref="K10" authorId="8" shapeId="0" xr:uid="{59A224B8-6741-4139-B6C2-CAA4EA399651}">
      <text>
        <t>[Threaded comment]
Your version of Excel allows you to read this threaded comment; however, any edits to it will get removed if the file is opened in a newer version of Excel. Learn more: https://go.microsoft.com/fwlink/?linkid=870924
Comment:
    The default soybean price is a 5-year average soybean price received by Iowa farmers between the years 2016-2020. The 5-year average was obtained Iowa State Ag Decision Maker which pulled from USDA NASS data. https://www.extension.iastate.edu/agdm/crops/pdf/a2-11.pdf</t>
      </text>
    </comment>
    <comment ref="N10" authorId="9" shapeId="0" xr:uid="{2FB17FBC-88F3-49D1-ABBC-417641335539}">
      <text>
        <t>[Threaded comment]
Your version of Excel allows you to read this threaded comment; however, any edits to it will get removed if the file is opened in a newer version of Excel. Learn more: https://go.microsoft.com/fwlink/?linkid=870924
Comment:
    The default corn price is a 5-year average corn price received by Iowa farmers between the years 2016-2020. The 5-year average was obtained Iowa State Ag Decision Maker which pulled from USDA NASS data. https://www.extension.iastate.edu/agdm/crops/pdf/a2-11.pdf</t>
      </text>
    </comment>
    <comment ref="Q10" authorId="10" shapeId="0" xr:uid="{1DD195B4-D633-42A0-B822-C7961F407B00}">
      <text>
        <t>[Threaded comment]
Your version of Excel allows you to read this threaded comment; however, any edits to it will get removed if the file is opened in a newer version of Excel. Learn more: https://go.microsoft.com/fwlink/?linkid=870924
Comment:
    The default soybean price is a 5-year average soybean price received by Iowa farmers between the years 2016-2020. The 5-year average was obtained Iowa State Ag Decision Maker which pulled from USDA NASS data. https://www.extension.iastate.edu/agdm/crops/pdf/a2-11.pdf</t>
      </text>
    </comment>
    <comment ref="A15" authorId="11" shapeId="0" xr:uid="{18F6D884-1147-4DAC-B63D-6D42673987FA}">
      <text>
        <t>[Threaded comment]
Your version of Excel allows you to read this threaded comment; however, any edits to it will get removed if the file is opened in a newer version of Excel. Learn more: https://go.microsoft.com/fwlink/?linkid=870924
Comment:
    Fixed machinery costs include depreciation, return on investment in machinery (interest), insurance, and housing. Variable machinery costs include fuel, oil, and repairs.</t>
      </text>
    </comment>
    <comment ref="D15" authorId="12" shapeId="0" xr:uid="{B3C07932-BD7D-4786-89CE-5F2729F0F5D2}">
      <text>
        <t>[Threaded comment]
Your version of Excel allows you to read this threaded comment; however, any edits to it will get removed if the file is opened in a newer version of Excel. Learn more: https://go.microsoft.com/fwlink/?linkid=870924
Comment:
    The five year budget does not include equipment purchases and sales that may come with the transition to a no-till system. Equipment purchases might include air seeders, 30-40' drills, vertical tillage tools, Montag or Gandy seed delivery systems, or a highboy. Equipment sales could include disks or disk chisels.</t>
      </text>
    </comment>
    <comment ref="G15" authorId="13" shapeId="0" xr:uid="{27C6CA83-9CB1-40BE-BDC5-159A39C938B4}">
      <text>
        <t>[Threaded comment]
Your version of Excel allows you to read this threaded comment; however, any edits to it will get removed if the file is opened in a newer version of Excel. Learn more: https://go.microsoft.com/fwlink/?linkid=870924
Comment:
    Fixed machinery costs include depreciation, return on investment in machinery (interest), insurance, and housing. Variable machinery costs include fuel, oil, and repairs.</t>
      </text>
    </comment>
    <comment ref="M15" authorId="14" shapeId="0" xr:uid="{A6358637-58A5-4562-A6AD-BBB51E557EE9}">
      <text>
        <t>[Threaded comment]
Your version of Excel allows you to read this threaded comment; however, any edits to it will get removed if the file is opened in a newer version of Excel. Learn more: https://go.microsoft.com/fwlink/?linkid=870924
Comment:
    Fixed machinery costs include depreciation, return on investment in machinery (interest), insurance, and housing. Variable machinery costs include fuel, oil, and repairs.</t>
      </text>
    </comment>
    <comment ref="D16" authorId="15" shapeId="0" xr:uid="{A5414071-2E70-4D3F-9032-739144A59C8D}">
      <text>
        <t>[Threaded comment]
Your version of Excel allows you to read this threaded comment; however, any edits to it will get removed if the file is opened in a newer version of Excel. Learn more: https://go.microsoft.com/fwlink/?linkid=870924
Comment:
    This budget is based on a low-till soybean system using a tandem disk. However, the equipment, labor, fuel and repair savings would be similar for pure no-till.</t>
      </text>
    </comment>
    <comment ref="J16" authorId="16" shapeId="0" xr:uid="{FC1FDED9-145B-4ED6-A802-46DC09383D1C}">
      <text>
        <t>[Threaded comment]
Your version of Excel allows you to read this threaded comment; however, any edits to it will get removed if the file is opened in a newer version of Excel. Learn more: https://go.microsoft.com/fwlink/?linkid=870924
Comment:
    This budget is based on a low-till soybean system using a tandem disk. However, the equipment, labor, fuel and repair savings would be similar for pure no-till.</t>
      </text>
    </comment>
    <comment ref="P16" authorId="17" shapeId="0" xr:uid="{381FC910-EE2D-4865-95B2-45ADF7AB3C0F}">
      <text>
        <t>[Threaded comment]
Your version of Excel allows you to read this threaded comment; however, any edits to it will get removed if the file is opened in a newer version of Excel. Learn more: https://go.microsoft.com/fwlink/?linkid=870924
Comment:
    This budget is based on a low-till soybean system using a tandem disk. However, the equipment, labor, fuel and repair savings would be similar for pure no-till.</t>
      </text>
    </comment>
    <comment ref="B20" authorId="18" shapeId="0" xr:uid="{4F14B859-C4AB-46FA-A8D3-E9C6B53702F0}">
      <text>
        <t>[Threaded comment]
Your version of Excel allows you to read this threaded comment; however, any edits to it will get removed if the file is opened in a newer version of Excel. Learn more: https://go.microsoft.com/fwlink/?linkid=870924
Comment:
    $15 if the cover crop is applied by the operator as a separate pass. $3 per acre if the cover crop is applied during the fertilizer pass.</t>
      </text>
    </comment>
    <comment ref="H20" authorId="19" shapeId="0" xr:uid="{48782E75-0343-46BE-B5CF-9962CD5480D8}">
      <text>
        <t>[Threaded comment]
Your version of Excel allows you to read this threaded comment; however, any edits to it will get removed if the file is opened in a newer version of Excel. Learn more: https://go.microsoft.com/fwlink/?linkid=870924
Comment:
    $15 if the cover crop is applied by the operator as a separate pass. $3 per acre if the cover crop is applied during the fertilizer pass.</t>
      </text>
    </comment>
    <comment ref="N20" authorId="20" shapeId="0" xr:uid="{05B9D962-3B50-4069-88CB-2E436077EB93}">
      <text>
        <t>[Threaded comment]
Your version of Excel allows you to read this threaded comment; however, any edits to it will get removed if the file is opened in a newer version of Excel. Learn more: https://go.microsoft.com/fwlink/?linkid=870924
Comment:
    $15 if the cover crop is applied by the operator as a separate pass. $3 per acre if the cover crop is applied during the fertilizer pass.</t>
      </text>
    </comment>
    <comment ref="A29" authorId="21" shapeId="0" xr:uid="{2DD50484-E7FA-4BDB-A978-A38E89FA0AB3}">
      <text>
        <t>[Threaded comment]
Your version of Excel allows you to read this threaded comment; however, any edits to it will get removed if the file is opened in a newer version of Excel. Learn more: https://go.microsoft.com/fwlink/?linkid=870924
Comment:
    This assumes 160lbs of anhydrous ammonia at a price of $0.42 per pound. This is above the MRTN for the given N and corn prices of 151 lbs per acre.</t>
      </text>
    </comment>
    <comment ref="G29" authorId="22" shapeId="0" xr:uid="{F8A16736-4A55-4EA7-ABB8-4DA679EFF45E}">
      <text>
        <t>[Threaded comment]
Your version of Excel allows you to read this threaded comment; however, any edits to it will get removed if the file is opened in a newer version of Excel. Learn more: https://go.microsoft.com/fwlink/?linkid=870924
Comment:
    This assumes 160lbs of anhydrous ammonia at a price of $0.42 per pound. This is above the MRTN for the given N and corn prices of 151 lbs per acre.</t>
      </text>
    </comment>
    <comment ref="N29" authorId="23" shapeId="0" xr:uid="{03DA9F85-9A18-41C3-91C4-F26A2EDCC64D}">
      <text>
        <t>[Threaded comment]
Your version of Excel allows you to read this threaded comment; however, any edits to it will get removed if the file is opened in a newer version of Excel. Learn more: https://go.microsoft.com/fwlink/?linkid=870924
Comment:
    Illustrative of reducing N to MRTN (151 lbs/acre)</t>
      </text>
    </comment>
    <comment ref="E33" authorId="24" shapeId="0" xr:uid="{AF769F0B-D63C-4707-B1DC-035EAD06E7C0}">
      <text>
        <t>[Threaded comment]
Your version of Excel allows you to read this threaded comment; however, any edits to it will get removed if the file is opened in a newer version of Excel. Learn more: https://go.microsoft.com/fwlink/?linkid=870924
Comment:
    The herbicide reduction attributed to adopting a no-till/cover crop system may vary significantly from $16 in saving  to increased application and product costs.</t>
      </text>
    </comment>
    <comment ref="K33" authorId="25" shapeId="0" xr:uid="{1B6BA2BE-CAD2-481D-B1DC-9236B4FEDA12}">
      <text>
        <t>[Threaded comment]
Your version of Excel allows you to read this threaded comment; however, any edits to it will get removed if the file is opened in a newer version of Excel. Learn more: https://go.microsoft.com/fwlink/?linkid=870924
Comment:
    The herbicide reduction attributed to adopting a no-till/cover crop system may vary significantly from $16 in saving  to increased application and product costs.</t>
      </text>
    </comment>
    <comment ref="Q33" authorId="26" shapeId="0" xr:uid="{85A5253A-3FEC-4FA9-8C1F-95164774482E}">
      <text>
        <t>[Threaded comment]
Your version of Excel allows you to read this threaded comment; however, any edits to it will get removed if the file is opened in a newer version of Excel. Learn more: https://go.microsoft.com/fwlink/?linkid=870924
Comment:
    The herbicide reduction attributed to adopting a no-till/cover crop system may vary significantly from $16 in saving  to increased application and product costs.</t>
      </text>
    </comment>
    <comment ref="B35" authorId="27" shapeId="0" xr:uid="{6E4C456A-7334-4E5A-9B72-79D4859C5209}">
      <text>
        <t>[Threaded comment]
Your version of Excel allows you to read this threaded comment; however, any edits to it will get removed if the file is opened in a newer version of Excel. Learn more: https://go.microsoft.com/fwlink/?linkid=870924
Comment:
    This cost of crop insurance represents a low coverage level of revenue protection. Many farmers will have higher coverage.</t>
      </text>
    </comment>
    <comment ref="E35" authorId="28" shapeId="0" xr:uid="{A14C256C-1BA4-4F83-B09B-B0A4B2D77B04}">
      <text>
        <t>[Threaded comment]
Your version of Excel allows you to read this threaded comment; however, any edits to it will get removed if the file is opened in a newer version of Excel. Learn more: https://go.microsoft.com/fwlink/?linkid=870924
Comment:
    This cost of crop insurance represents a low coverage level of revenue protection. Many farmers will have higher coverage.</t>
      </text>
    </comment>
    <comment ref="H35" authorId="29" shapeId="0" xr:uid="{0E54EB5C-F416-4CC6-AA25-74E45267B1E6}">
      <text>
        <t>[Threaded comment]
Your version of Excel allows you to read this threaded comment; however, any edits to it will get removed if the file is opened in a newer version of Excel. Learn more: https://go.microsoft.com/fwlink/?linkid=870924
Comment:
    This cost of crop insurance represents a low coverage level of revenue protection. Many farmers will have higher coverage.</t>
      </text>
    </comment>
    <comment ref="K35" authorId="30" shapeId="0" xr:uid="{EF5C504C-6176-4731-B074-FD0383E8F9D2}">
      <text>
        <t>[Threaded comment]
Your version of Excel allows you to read this threaded comment; however, any edits to it will get removed if the file is opened in a newer version of Excel. Learn more: https://go.microsoft.com/fwlink/?linkid=870924
Comment:
    This cost of crop insurance represents a low coverage level of revenue protection. Many farmers will have higher coverage.</t>
      </text>
    </comment>
    <comment ref="N35" authorId="31" shapeId="0" xr:uid="{5EE3CC3F-E261-485C-9554-A125BF967A7F}">
      <text>
        <t>[Threaded comment]
Your version of Excel allows you to read this threaded comment; however, any edits to it will get removed if the file is opened in a newer version of Excel. Learn more: https://go.microsoft.com/fwlink/?linkid=870924
Comment:
    This cost of crop insurance represents a low coverage level of revenue protection. Many farmers will have higher coverage.</t>
      </text>
    </comment>
    <comment ref="Q35" authorId="32" shapeId="0" xr:uid="{7DD2EC73-72B9-4B83-BE45-88ED6482D974}">
      <text>
        <t>[Threaded comment]
Your version of Excel allows you to read this threaded comment; however, any edits to it will get removed if the file is opened in a newer version of Excel. Learn more: https://go.microsoft.com/fwlink/?linkid=870924
Comment:
    This value of crop insurance represents a low coverage level of revenue protection. Many farmers will have higher coverage.</t>
      </text>
    </comment>
    <comment ref="E47" authorId="33" shapeId="0" xr:uid="{3D64C977-5F49-4911-8617-95DDAAE6AF32}">
      <text>
        <t>[Threaded comment]
Your version of Excel allows you to read this threaded comment; however, any edits to it will get removed if the file is opened in a newer version of Excel. Learn more: https://go.microsoft.com/fwlink/?linkid=870924
Comment:
    This assumes half an hour less of operator time per acre due to no-till, which reduces labor expenses by $7.62 per acre.</t>
      </text>
    </comment>
    <comment ref="K47" authorId="34" shapeId="0" xr:uid="{3711F648-798C-4C73-80CB-1EC10840AA10}">
      <text>
        <t>[Threaded comment]
Your version of Excel allows you to read this threaded comment; however, any edits to it will get removed if the file is opened in a newer version of Excel. Learn more: https://go.microsoft.com/fwlink/?linkid=870924
Comment:
    This assumes half an hour less of operator time per acre due to no-till, which reduces labor expenses by $7.62 per acre.</t>
      </text>
    </comment>
    <comment ref="Q47" authorId="35" shapeId="0" xr:uid="{879A49CB-A156-438A-B281-A206840908AB}">
      <text>
        <t>[Threaded comment]
Your version of Excel allows you to read this threaded comment; however, any edits to it will get removed if the file is opened in a newer version of Excel. Learn more: https://go.microsoft.com/fwlink/?linkid=870924
Comment:
    This assumes half an hour less of operator time per acre due to no-till, which reduces labor expenses by $7.62 per acre.</t>
      </text>
    </comment>
    <comment ref="B52" authorId="36" shapeId="0" xr:uid="{EC6A69AE-71E5-44AA-8BEF-643F8196C8B5}">
      <text>
        <t>[Threaded comment]
Your version of Excel allows you to read this threaded comment; however, any edits to it will get removed if the file is opened in a newer version of Excel. Learn more: https://go.microsoft.com/fwlink/?linkid=870924
Comment:
    This is lower than average land rent in Iowa.</t>
      </text>
    </comment>
    <comment ref="E52" authorId="37" shapeId="0" xr:uid="{E726CBA9-AF32-4846-B612-0D28D5B3AEC4}">
      <text>
        <t>[Threaded comment]
Your version of Excel allows you to read this threaded comment; however, any edits to it will get removed if the file is opened in a newer version of Excel. Learn more: https://go.microsoft.com/fwlink/?linkid=870924
Comment:
    This is lower than average land rent in Iowa.</t>
      </text>
    </comment>
    <comment ref="H52" authorId="38" shapeId="0" xr:uid="{3EB69374-AB5E-4CF0-AA3C-7D2DD4F29931}">
      <text>
        <t>[Threaded comment]
Your version of Excel allows you to read this threaded comment; however, any edits to it will get removed if the file is opened in a newer version of Excel. Learn more: https://go.microsoft.com/fwlink/?linkid=870924
Comment:
    This is lower than average land rent in Iowa.</t>
      </text>
    </comment>
    <comment ref="K52" authorId="39" shapeId="0" xr:uid="{B3EBF255-5C4B-4FFE-A50D-94DEB60EF99E}">
      <text>
        <t>[Threaded comment]
Your version of Excel allows you to read this threaded comment; however, any edits to it will get removed if the file is opened in a newer version of Excel. Learn more: https://go.microsoft.com/fwlink/?linkid=870924
Comment:
    This is lower than average land rent in Iowa.</t>
      </text>
    </comment>
    <comment ref="N52" authorId="40" shapeId="0" xr:uid="{BCF653F5-E34F-4DF1-AB74-70A841EDBF10}">
      <text>
        <t>[Threaded comment]
Your version of Excel allows you to read this threaded comment; however, any edits to it will get removed if the file is opened in a newer version of Excel. Learn more: https://go.microsoft.com/fwlink/?linkid=870924
Comment:
    This is lower than average land rent in Iowa.</t>
      </text>
    </comment>
    <comment ref="Q52" authorId="41" shapeId="0" xr:uid="{5216D2FB-F3C3-42BA-8194-AEF9DFF6E1B3}">
      <text>
        <t>[Threaded comment]
Your version of Excel allows you to read this threaded comment; however, any edits to it will get removed if the file is opened in a newer version of Excel. Learn more: https://go.microsoft.com/fwlink/?linkid=870924
Comment:
    This is lower than average land rent in Iowa.</t>
      </text>
    </comment>
    <comment ref="B60" authorId="42" shapeId="0" xr:uid="{1A1B6B53-F518-439B-9FFB-BEE76701222E}">
      <text>
        <t>[Threaded comment]
Your version of Excel allows you to read this threaded comment; however, any edits to it will get removed if the file is opened in a newer version of Excel. Learn more: https://go.microsoft.com/fwlink/?linkid=870924
Comment:
    Calculated using survey data from Practical Farmers of Iowa. Calculated as the average of (value of feed replaced) + (value of reduced labor) - (cover crop termination) - (extra labor needed) - (fence, water) from this table https://practicalfarmers.org/wp-content/uploads/2020/06/Econimic_Table1.png</t>
      </text>
    </comment>
    <comment ref="H60" authorId="43" shapeId="0" xr:uid="{E1A2B0B4-5EEA-48E2-A8BB-176C9A142B71}">
      <text>
        <t>[Threaded comment]
Your version of Excel allows you to read this threaded comment; however, any edits to it will get removed if the file is opened in a newer version of Excel. Learn more: https://go.microsoft.com/fwlink/?linkid=870924
Comment:
    Calculated using survey data from Practical Farmers of Iowa. Calculated as the average of (value of feed replaced) + (value of reduced labor) - (cover crop termination) - (extra labor needed) - (fence, water) from this table https://practicalfarmers.org/wp-content/uploads/2020/06/Econimic_Table1.png</t>
      </text>
    </comment>
    <comment ref="N60" authorId="44" shapeId="0" xr:uid="{7C50BC6A-7EBE-41D2-96FB-14ACBB62B67C}">
      <text>
        <t>[Threaded comment]
Your version of Excel allows you to read this threaded comment; however, any edits to it will get removed if the file is opened in a newer version of Excel. Learn more: https://go.microsoft.com/fwlink/?linkid=870924
Comment:
    Calculated using survey data from Practical Farmers of Iowa. Calculated as the average of (value of feed replaced) + (value of reduced labor) - (cover crop termination) - (extra labor needed) - (fence, water) from this table https://practicalfarmers.org/wp-content/uploads/2020/06/Econimic_Table1.png</t>
      </text>
    </comment>
    <comment ref="E73" authorId="45" shapeId="0" xr:uid="{7BF1B5B2-A67E-485D-84D4-DEC9BAEF742F}">
      <text>
        <t>[Threaded comment]
Your version of Excel allows you to read this threaded comment; however, any edits to it will get removed if the file is opened in a newer version of Excel. Learn more: https://go.microsoft.com/fwlink/?linkid=870924
Comment:
    This assumes half an hour less of operator time per acre due to no-till, which reduces labor expenses by $7.62 per acre.</t>
      </text>
    </comment>
    <comment ref="K73" authorId="46" shapeId="0" xr:uid="{E198C168-DDC5-44D4-BFB5-922A519C713A}">
      <text>
        <t>[Threaded comment]
Your version of Excel allows you to read this threaded comment; however, any edits to it will get removed if the file is opened in a newer version of Excel. Learn more: https://go.microsoft.com/fwlink/?linkid=870924
Comment:
    This assumes half an hour less of operator time per acre due to no-till, which reduces labor expenses by $7.62 per acre.</t>
      </text>
    </comment>
    <comment ref="Q73" authorId="47" shapeId="0" xr:uid="{5D2AB9AA-C204-4B4B-988C-9577C829692E}">
      <text>
        <t>[Threaded comment]
Your version of Excel allows you to read this threaded comment; however, any edits to it will get removed if the file is opened in a newer version of Excel. Learn more: https://go.microsoft.com/fwlink/?linkid=870924
Comment:
    This assumes half an hour less of operator time per acre due to no-till, which reduces labor expenses by $7.62 per acre.</t>
      </text>
    </comment>
    <comment ref="E74" authorId="48" shapeId="0" xr:uid="{9608631A-9E8C-4D17-BE79-4AB401DE4364}">
      <text>
        <t>[Threaded comment]
Your version of Excel allows you to read this threaded comment; however, any edits to it will get removed if the file is opened in a newer version of Excel. Learn more: https://go.microsoft.com/fwlink/?linkid=870924
Comment:
    The herbicide reduction attributed to adopting a no-till/cover crop system may vary significantly from $16 in saving all the way to increased apprication and costs.</t>
      </text>
    </comment>
    <comment ref="K74" authorId="49" shapeId="0" xr:uid="{F385724E-5004-4B8E-BF3B-139500E6C25B}">
      <text>
        <t>[Threaded comment]
Your version of Excel allows you to read this threaded comment; however, any edits to it will get removed if the file is opened in a newer version of Excel. Learn more: https://go.microsoft.com/fwlink/?linkid=870924
Comment:
    The herbicide reduction attributed to adopting a no-till/cover crop system may vary significantly from $16 in saving all the way to increased apprication and costs.</t>
      </text>
    </comment>
    <comment ref="Q74" authorId="50" shapeId="0" xr:uid="{37520FB1-915C-4357-A81A-68183DB1C989}">
      <text>
        <t>[Threaded comment]
Your version of Excel allows you to read this threaded comment; however, any edits to it will get removed if the file is opened in a newer version of Excel. Learn more: https://go.microsoft.com/fwlink/?linkid=870924
Comment:
    The herbicide reduction attributed to adopting a no-till/cover crop system may vary significantly from $16 in saving all the way to increased apprication and costs.</t>
      </text>
    </comment>
    <comment ref="B77" authorId="51" shapeId="0" xr:uid="{4257E94B-4FC2-4500-9764-FEF3F91806B0}">
      <text>
        <t>[Threaded comment]
Your version of Excel allows you to read this threaded comment; however, any edits to it will get removed if the file is opened in a newer version of Excel. Learn more: https://go.microsoft.com/fwlink/?linkid=870924
Comment:
    $15 if the cover crop is applied by the operator as a separate pass. $3 per acre if the cover crop is applied during the fertilizer pass.</t>
      </text>
    </comment>
    <comment ref="H77" authorId="52" shapeId="0" xr:uid="{73927771-DDDE-454F-A648-D17788EB9359}">
      <text>
        <t>[Threaded comment]
Your version of Excel allows you to read this threaded comment; however, any edits to it will get removed if the file is opened in a newer version of Excel. Learn more: https://go.microsoft.com/fwlink/?linkid=870924
Comment:
    $15 if the cover crop is applied by the operator as a separate pass. $3 per acre if the cover crop is applied during the fertilizer pass.</t>
      </text>
    </comment>
    <comment ref="N77" authorId="53" shapeId="0" xr:uid="{3E9E26D4-EC30-45C8-9DF8-F54B0FD2A679}">
      <text>
        <t>[Threaded comment]
Your version of Excel allows you to read this threaded comment; however, any edits to it will get removed if the file is opened in a newer version of Excel. Learn more: https://go.microsoft.com/fwlink/?linkid=870924
Comment:
    $15 if the cover crop is applied by the operator as a separate pass. $3 per acre if the cover crop is applied during the fertilizer pass.</t>
      </text>
    </comment>
    <comment ref="R78" authorId="54" shapeId="0" xr:uid="{BFD5D021-605C-4AE0-B207-BCE5E178A13F}">
      <text>
        <t>[Threaded comment]
Your version of Excel allows you to read this threaded comment; however, any edits to it will get removed if the file is opened in a newer version of Excel. Learn more: https://go.microsoft.com/fwlink/?linkid=870924
Comment:
    List other savings taht could happen</t>
      </text>
    </comment>
    <comment ref="B85" authorId="55" shapeId="0" xr:uid="{0DA3EECF-CAB8-4805-8C55-28ACCAA66FDD}">
      <text>
        <t>[Threaded comment]
Your version of Excel allows you to read this threaded comment; however, any edits to it will get removed if the file is opened in a newer version of Excel. Learn more: https://go.microsoft.com/fwlink/?linkid=870924
Comment:
    Calculated using survey data from Practical Farmers of Iowa. Calculated as the average of (value of feed replaced) + (value of reduced labor) - (cover crop termination) - (extra labor needed) - (fence, water) from this table https://practicalfarmers.org/wp-content/uploads/2020/06/Econimic_Table1.png</t>
      </text>
    </comment>
    <comment ref="H85" authorId="56" shapeId="0" xr:uid="{7D889494-6E89-4405-9E65-1619F856DAE5}">
      <text>
        <t>[Threaded comment]
Your version of Excel allows you to read this threaded comment; however, any edits to it will get removed if the file is opened in a newer version of Excel. Learn more: https://go.microsoft.com/fwlink/?linkid=870924
Comment:
    Calculated using survey data from Practical Farmers of Iowa. Calculated as the average of (value of feed replaced) + (value of reduced labor) - (cover crop termination) - (extra labor needed) - (fence, water) from this table https://practicalfarmers.org/wp-content/uploads/2020/06/Econimic_Table1.png</t>
      </text>
    </comment>
    <comment ref="N85" authorId="57" shapeId="0" xr:uid="{E097F6F3-358A-47C7-BD81-DC487C30D035}">
      <text>
        <t>[Threaded comment]
Your version of Excel allows you to read this threaded comment; however, any edits to it will get removed if the file is opened in a newer version of Excel. Learn more: https://go.microsoft.com/fwlink/?linkid=870924
Comment:
    Calculated using survey data from Practical Farmers of Iowa. Calculated as the average of (value of feed replaced) + (value of reduced labor) - (cover crop termination) - (extra labor needed) - (fence, water) from this table https://practicalfarmers.org/wp-content/uploads/2020/06/Econimic_Table1.png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tc={CEAC75C4-B2B0-4483-B3BA-E2589C2DC52F}</author>
    <author>tc={FF8357B5-DC98-48E8-AB63-D6EAAA5B2FB7}</author>
    <author>tc={B8B529A2-3BBF-46FD-B4B6-C9BEE326D7BD}</author>
  </authors>
  <commentList>
    <comment ref="C30" authorId="0" shapeId="0" xr:uid="{CEAC75C4-B2B0-4483-B3BA-E2589C2DC52F}">
      <text>
        <t>[Threaded comment]
Your version of Excel allows you to read this threaded comment; however, any edits to it will get removed if the file is opened in a newer version of Excel. Learn more: https://go.microsoft.com/fwlink/?linkid=870924
Comment:
    As of April 8th, 2021. https://farmdocdaily.illinois.edu/2021/04/fertilizer-price-increases-for-2021-production.html</t>
      </text>
    </comment>
    <comment ref="E40" authorId="1" shapeId="0" xr:uid="{FF8357B5-DC98-48E8-AB63-D6EAAA5B2FB7}">
      <text>
        <t>[Threaded comment]
Your version of Excel allows you to read this threaded comment; however, any edits to it will get removed if the file is opened in a newer version of Excel. Learn more: https://go.microsoft.com/fwlink/?linkid=870924
Comment:
    This cost of crop insurance represents a low coverage level of revenue protection. Many farmers will have higher coverage.</t>
      </text>
    </comment>
    <comment ref="C83" authorId="2" shapeId="0" xr:uid="{B8B529A2-3BBF-46FD-B4B6-C9BEE326D7BD}">
      <text>
        <t>[Threaded comment]
Your version of Excel allows you to read this threaded comment; however, any edits to it will get removed if the file is opened in a newer version of Excel. Learn more: https://go.microsoft.com/fwlink/?linkid=870924
Comment:
    The default corn price is a 5-year average corn price received by Iowa farmers between the years 2016-2020. The 5-year average was obtained Iowa State Ag Decision Maker which pulled from USDA NASS data. https://www.extension.iastate.edu/agdm/crops/pdf/a2-11.pdf</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tc={F17D7093-9624-42F4-95A6-C35E3E00CAAF}</author>
    <author>tc={18CE2803-CF18-4A35-9322-4A762284871A}</author>
  </authors>
  <commentList>
    <comment ref="E35" authorId="0" shapeId="0" xr:uid="{F17D7093-9624-42F4-95A6-C35E3E00CAAF}">
      <text>
        <t>[Threaded comment]
Your version of Excel allows you to read this threaded comment; however, any edits to it will get removed if the file is opened in a newer version of Excel. Learn more: https://go.microsoft.com/fwlink/?linkid=870924
Comment:
    This cost of crop insurance represents a low coverage level of revenue protection. Many farmers will have higher coverage.</t>
      </text>
    </comment>
    <comment ref="C75" authorId="1" shapeId="0" xr:uid="{18CE2803-CF18-4A35-9322-4A762284871A}">
      <text>
        <t>[Threaded comment]
Your version of Excel allows you to read this threaded comment; however, any edits to it will get removed if the file is opened in a newer version of Excel. Learn more: https://go.microsoft.com/fwlink/?linkid=870924
Comment:
    The default soybean price is a 5-year average soybean price received by Iowa farmers between the years 2016-2020. The 5-year average was obtained Iowa State Ag Decision Maker which pulled from USDA NASS data. https://www.extension.iastate.edu/agdm/crops/pdf/a2-11.pdf</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tc={8BF3AC33-7442-48DD-87CE-53B727F08D19}</author>
  </authors>
  <commentList>
    <comment ref="C9" authorId="0" shapeId="0" xr:uid="{8BF3AC33-7442-48DD-87CE-53B727F08D19}">
      <text>
        <t>[Threaded comment]
Your version of Excel allows you to read this threaded comment; however, any edits to it will get removed if the file is opened in a newer version of Excel. Learn more: https://go.microsoft.com/fwlink/?linkid=870924
Comment:
    Product savings ($12.31), passes ($7.50) (one pass saving)</t>
      </text>
    </comment>
  </commentList>
</comments>
</file>

<file path=xl/sharedStrings.xml><?xml version="1.0" encoding="utf-8"?>
<sst xmlns="http://schemas.openxmlformats.org/spreadsheetml/2006/main" count="649" uniqueCount="185">
  <si>
    <t>Revenues</t>
  </si>
  <si>
    <t>Yield</t>
  </si>
  <si>
    <t>Price</t>
  </si>
  <si>
    <t>Gross Income/acre</t>
  </si>
  <si>
    <t>Costs</t>
  </si>
  <si>
    <t>Seed</t>
  </si>
  <si>
    <t>Herbicide</t>
  </si>
  <si>
    <t>Labor</t>
  </si>
  <si>
    <t>Equipment</t>
  </si>
  <si>
    <t>Preharvest machinery</t>
  </si>
  <si>
    <t>Tandem disk</t>
  </si>
  <si>
    <t>Apply nitrogen</t>
  </si>
  <si>
    <t>Field cultivate</t>
  </si>
  <si>
    <t>Plant</t>
  </si>
  <si>
    <t>Spray</t>
  </si>
  <si>
    <t>Custom hire</t>
  </si>
  <si>
    <t>Other</t>
  </si>
  <si>
    <t>Total per acre</t>
  </si>
  <si>
    <t>Seed, chemical, etc</t>
  </si>
  <si>
    <t>Fertilizer- N</t>
  </si>
  <si>
    <t>Fertilizer P&amp;K</t>
  </si>
  <si>
    <t>Fertilizer other</t>
  </si>
  <si>
    <t>Additive/other</t>
  </si>
  <si>
    <t>Cover crop seed</t>
  </si>
  <si>
    <t>Cover crop planting</t>
  </si>
  <si>
    <t>Harvest machinery</t>
  </si>
  <si>
    <t>Combine</t>
  </si>
  <si>
    <t>Grain cart</t>
  </si>
  <si>
    <t>Haul</t>
  </si>
  <si>
    <t>Drying</t>
  </si>
  <si>
    <t>Handling</t>
  </si>
  <si>
    <t>Operator</t>
  </si>
  <si>
    <t>Hired</t>
  </si>
  <si>
    <t>Land</t>
  </si>
  <si>
    <t>Cash rent equivalent</t>
  </si>
  <si>
    <t>Corn</t>
  </si>
  <si>
    <t>Cereal rye cover crop</t>
  </si>
  <si>
    <t>Preharvest machinery note: Fixed machinery costs include depreciation, return on investment in machinery (interest), insurance, and housing. Variable machinery costs include fuel, oil, and repairs.</t>
  </si>
  <si>
    <t>Lime (annual cost)</t>
  </si>
  <si>
    <t>Crop insurance</t>
  </si>
  <si>
    <t>Total costs</t>
  </si>
  <si>
    <t>Interest on preharvest variable costs</t>
  </si>
  <si>
    <t>Net profit per acre</t>
  </si>
  <si>
    <t>Soy</t>
  </si>
  <si>
    <t>Year 1</t>
  </si>
  <si>
    <t>Year 2</t>
  </si>
  <si>
    <t>Plant (drill)</t>
  </si>
  <si>
    <t>Year 3</t>
  </si>
  <si>
    <t>Year 4</t>
  </si>
  <si>
    <t>Year 5</t>
  </si>
  <si>
    <t>Corn Following Soybeans</t>
  </si>
  <si>
    <t>Ag Decision Maker -- Iowa State University Extension and Outreach</t>
  </si>
  <si>
    <r>
      <rPr>
        <sz val="10"/>
        <rFont val="Arial"/>
        <family val="2"/>
      </rPr>
      <t xml:space="preserve">The </t>
    </r>
    <r>
      <rPr>
        <u/>
        <sz val="10"/>
        <color indexed="45"/>
        <rFont val="Arial"/>
        <family val="2"/>
      </rPr>
      <t>Estimated Costs of Crop Production publication</t>
    </r>
    <r>
      <rPr>
        <sz val="10"/>
        <rFont val="Arial"/>
        <family val="2"/>
      </rPr>
      <t xml:space="preserve"> has more information </t>
    </r>
  </si>
  <si>
    <t>on the cost and returns for growing a corn crop after a previous crop of soybeans.</t>
  </si>
  <si>
    <t>Enter your input values in shaded cells.</t>
  </si>
  <si>
    <t>Field Name</t>
  </si>
  <si>
    <t xml:space="preserve">Expected Yield </t>
  </si>
  <si>
    <t xml:space="preserve"> bu./acre</t>
  </si>
  <si>
    <t>Example</t>
  </si>
  <si>
    <t xml:space="preserve">Acres </t>
  </si>
  <si>
    <t>Cost per Acre</t>
  </si>
  <si>
    <t>Total Cost</t>
  </si>
  <si>
    <t xml:space="preserve">Preharvest machinery </t>
  </si>
  <si>
    <t>Fixed</t>
  </si>
  <si>
    <t>Variable</t>
  </si>
  <si>
    <t>Total</t>
  </si>
  <si>
    <t>All Acres</t>
  </si>
  <si>
    <t xml:space="preserve">    Total per acre</t>
  </si>
  <si>
    <t xml:space="preserve">    Total all acres</t>
  </si>
  <si>
    <t xml:space="preserve">----  </t>
  </si>
  <si>
    <t>Seed, chemicals, etc.</t>
  </si>
  <si>
    <t xml:space="preserve"> </t>
  </si>
  <si>
    <t xml:space="preserve">  Seed</t>
  </si>
  <si>
    <t xml:space="preserve">    cost per 1000 kernels</t>
  </si>
  <si>
    <t xml:space="preserve">    kernels per acre</t>
  </si>
  <si>
    <t xml:space="preserve">  Nitrogen</t>
  </si>
  <si>
    <t xml:space="preserve">    price per pound</t>
  </si>
  <si>
    <t xml:space="preserve">    pounds per acre</t>
  </si>
  <si>
    <t xml:space="preserve">  Phosphate</t>
  </si>
  <si>
    <t xml:space="preserve">  Potash</t>
  </si>
  <si>
    <t xml:space="preserve">  Lime (annual cost)</t>
  </si>
  <si>
    <t xml:space="preserve">  Herbicide</t>
  </si>
  <si>
    <t xml:space="preserve">  Crop insurance</t>
  </si>
  <si>
    <t xml:space="preserve">  Miscellaneous</t>
  </si>
  <si>
    <t xml:space="preserve">  Interest on preharvest variable costs</t>
  </si>
  <si>
    <t xml:space="preserve">    length of period (months)</t>
  </si>
  <si>
    <t xml:space="preserve">    interest rate</t>
  </si>
  <si>
    <t xml:space="preserve">             </t>
  </si>
  <si>
    <t xml:space="preserve">      Total</t>
  </si>
  <si>
    <t>----</t>
  </si>
  <si>
    <t xml:space="preserve">    Fixed- price per bushel</t>
  </si>
  <si>
    <t xml:space="preserve">    Variable- price per bushel</t>
  </si>
  <si>
    <t xml:space="preserve">  Operator</t>
  </si>
  <si>
    <t xml:space="preserve">    Hours</t>
  </si>
  <si>
    <t xml:space="preserve">    Rate per hour</t>
  </si>
  <si>
    <t xml:space="preserve">  Hired </t>
  </si>
  <si>
    <t xml:space="preserve">  Cash rent equivalent</t>
  </si>
  <si>
    <t>Total fixed, variable and all costs</t>
  </si>
  <si>
    <t xml:space="preserve">  Per acre</t>
  </si>
  <si>
    <t xml:space="preserve">  Per bushel</t>
  </si>
  <si>
    <t xml:space="preserve">  All acres</t>
  </si>
  <si>
    <t>Return per</t>
  </si>
  <si>
    <t>Acre Over</t>
  </si>
  <si>
    <t>Return</t>
  </si>
  <si>
    <t>Variable Costs</t>
  </si>
  <si>
    <t>All Costs</t>
  </si>
  <si>
    <t>Gross returns</t>
  </si>
  <si>
    <t xml:space="preserve">  Expected selling price</t>
  </si>
  <si>
    <t xml:space="preserve">  Government payments</t>
  </si>
  <si>
    <t xml:space="preserve">    Effective LDP rate</t>
  </si>
  <si>
    <t xml:space="preserve">      Total returns</t>
  </si>
  <si>
    <t>Net returns</t>
  </si>
  <si>
    <t>Low-till Herbicide Tolerant Drilled Soybeans Following Corn</t>
  </si>
  <si>
    <t>on the cost and returns for growing low-till, drilled, herbicide tolerant soybeans following a corn crop.</t>
  </si>
  <si>
    <t>Cost per</t>
  </si>
  <si>
    <t>Acre</t>
  </si>
  <si>
    <t xml:space="preserve">Drill </t>
  </si>
  <si>
    <t>Seed, Chemicals, etc.</t>
  </si>
  <si>
    <t xml:space="preserve">    cost per unit</t>
  </si>
  <si>
    <t xml:space="preserve">  Hired</t>
  </si>
  <si>
    <t>Total Fixed, Variable and All Costs</t>
  </si>
  <si>
    <t>Cash flow for a no-till soy/cereal rye cover crop transition, shown for a corn soy rotation over 5 years</t>
  </si>
  <si>
    <t>Revenue/Cost Category</t>
  </si>
  <si>
    <t>Corn 1</t>
  </si>
  <si>
    <t>Soy 2</t>
  </si>
  <si>
    <t>Corn 3</t>
  </si>
  <si>
    <t>Soy 4</t>
  </si>
  <si>
    <t>Corn 5</t>
  </si>
  <si>
    <t>Notes</t>
  </si>
  <si>
    <t>Management Action</t>
  </si>
  <si>
    <t>Corn followed by cereal rye cover crop</t>
  </si>
  <si>
    <t>No-till soy</t>
  </si>
  <si>
    <t>Every other year cover crop and no-till soy</t>
  </si>
  <si>
    <t>Revenue</t>
  </si>
  <si>
    <t xml:space="preserve">Practical Farmers of Iowa experience shows that this transition profile does not reduce crop yields. Starting to see yield resilience benefits from soil health in later years.  </t>
  </si>
  <si>
    <t>Costs &amp; Cost savings</t>
  </si>
  <si>
    <t>Fuel/labor</t>
  </si>
  <si>
    <t xml:space="preserve">No-till allows for reduced tillage pass in soy years. </t>
  </si>
  <si>
    <t>Evaluate cover crop stand in spring, if 20 plants/sq foot can reduce glypo in pre pass and cut 1/2 cost of CC. In later years, as increase confidence can eliminate both pre-pass glypho and the post-application too.</t>
  </si>
  <si>
    <t>Fertilizer</t>
  </si>
  <si>
    <t xml:space="preserve">In later years farmers gain confidence and should feel comfortable applying at MRTN levels. </t>
  </si>
  <si>
    <t>Rye seed prices vary by season - this price is applicable to July</t>
  </si>
  <si>
    <t>In corn years, planting cost of cover crops is $15/ac if planted before corn, $3/ac if seed is planted alongside fertilizer.</t>
  </si>
  <si>
    <t>(sell tillage equip)</t>
  </si>
  <si>
    <t>Farmer may be ready to sell tillage equipment by yr 5</t>
  </si>
  <si>
    <t>Net Cash Flow</t>
  </si>
  <si>
    <t>Other unquantified benefits:</t>
  </si>
  <si>
    <t>Improved field trafficability</t>
  </si>
  <si>
    <t>Improved soil health, accelerated by use of conservation tillage &amp; cover crop together</t>
  </si>
  <si>
    <t>Improved water quality</t>
  </si>
  <si>
    <t>Partial budgets associated with transition to cover crops and no-till</t>
  </si>
  <si>
    <t>Hauling, drying and handling</t>
  </si>
  <si>
    <t>Hauling and handling</t>
  </si>
  <si>
    <t>*Iowa State University's Ag Decision Maker default settings place nitrogen application rate for corn following soybeans at 131lbs/acre. This falls within the states Maximum Return to Nitrogen (MRTN) rate for the Ag Decision Maker's nitrogen price, yield estimate and crop price. We know that many farmers apply Nitrogen at rates above MRTN. Farmers applying nitrogen above MRTN could achieve additional savings by reducing their nitrogen application.</t>
  </si>
  <si>
    <t>Harvest machinery note: Fixed machinery costs include depreciation, return on investment in machinery (interest), insurance, and housing. Variable machinery costs include fuel, oil, and repairs.</t>
  </si>
  <si>
    <t>Drying cost note: For more detailed drying costs, use the "Grain Drying Cost Calculator" Decision Tool.</t>
  </si>
  <si>
    <r>
      <rPr>
        <i/>
        <sz val="10"/>
        <rFont val="Arial"/>
        <family val="2"/>
      </rPr>
      <t>Note: Visit the CME Group website for price information,</t>
    </r>
    <r>
      <rPr>
        <i/>
        <u/>
        <sz val="10"/>
        <color rgb="FFC00000"/>
        <rFont val="Arial"/>
        <family val="2"/>
      </rPr>
      <t xml:space="preserve"> http://www.cmegroup.com/</t>
    </r>
    <r>
      <rPr>
        <i/>
        <sz val="10"/>
        <rFont val="Arial"/>
        <family val="2"/>
      </rPr>
      <t xml:space="preserve">. </t>
    </r>
  </si>
  <si>
    <r>
      <t xml:space="preserve">Note: Loan deficiency payment rates can be found on the USDA Farm Service Agency website, </t>
    </r>
    <r>
      <rPr>
        <i/>
        <u/>
        <sz val="10"/>
        <color rgb="FFC00000"/>
        <rFont val="Arial"/>
        <family val="2"/>
      </rPr>
      <t>https://www.fsa.usda.gov/programs-and-services/price-support/ldp-rates/index</t>
    </r>
    <r>
      <rPr>
        <i/>
        <sz val="10"/>
        <rFont val="Arial"/>
        <family val="2"/>
      </rPr>
      <t>.</t>
    </r>
  </si>
  <si>
    <t xml:space="preserve">    number of units (140,000 kernels per unit)</t>
  </si>
  <si>
    <t>Corn and soybean rotation</t>
  </si>
  <si>
    <t>No-till</t>
  </si>
  <si>
    <t>Possible Additional Revenue</t>
  </si>
  <si>
    <t>Year 6</t>
  </si>
  <si>
    <t>Forage value</t>
  </si>
  <si>
    <t>Sold tillage equipment</t>
  </si>
  <si>
    <t>Total additional revenue</t>
  </si>
  <si>
    <t>Net profit per acre with additional revenue</t>
  </si>
  <si>
    <t>State cost-share funds</t>
  </si>
  <si>
    <t>Net Cash flow with additional revenue</t>
  </si>
  <si>
    <t>Cover crop forage value</t>
  </si>
  <si>
    <t>Soy 6</t>
  </si>
  <si>
    <t xml:space="preserve">Iowa six-year cover crop and no-till transition budget </t>
  </si>
  <si>
    <t>About this budget spreadsheet</t>
  </si>
  <si>
    <t>About the six-year conservation transition </t>
  </si>
  <si>
    <t>Many of the cells in the "Six-year example" tab include additional detail embedded in comments within the cells. Hover over the cells to find additional details.</t>
  </si>
  <si>
    <r>
      <rPr>
        <i/>
        <sz val="11"/>
        <color theme="1"/>
        <rFont val="Calibri"/>
        <family val="2"/>
        <scheme val="minor"/>
      </rPr>
      <t xml:space="preserve">Spreadsheet developed by: </t>
    </r>
    <r>
      <rPr>
        <sz val="11"/>
        <color theme="1"/>
        <rFont val="Calibri"/>
        <family val="2"/>
        <scheme val="minor"/>
      </rPr>
      <t>Vincent Gauthier (Environmental Defense Fund), Sarah Carlson (Practical Farmers of Iowa) and Rebecca Clay (Practical Farmers of Iowa)</t>
    </r>
  </si>
  <si>
    <r>
      <t xml:space="preserve">Reviewed by: </t>
    </r>
    <r>
      <rPr>
        <sz val="11"/>
        <color theme="1"/>
        <rFont val="Calibri"/>
        <family val="2"/>
        <scheme val="minor"/>
      </rPr>
      <t>Gary Matteson (Farm Credit Council), Benjamin Duncanson (Farm Credit Council), Maggie Monast (Environmental Defense Fund), Greg Fishbein (The Nature Conservancy)</t>
    </r>
  </si>
  <si>
    <t xml:space="preserve">Change in crop yield </t>
  </si>
  <si>
    <t>This budget spreadsheet presents an average crop budget for a six-year transition to no-till and cover crops. The six-year budget is centered on the Iowa State University 2021 estimated crop budgets for corn and low-till, herbicide-tolerant drilled soybeans. The Iowa State crop budgets are adjusted to reflect the partial budget impacts of adopting a cereal rye cover crop after corn and no-tilling before soybeans. The partial budget adjustments for cover crop and no-till costs and cost savings are based on data gathered in Iowa by Practical Farmers of Iowa. It represents yield and cost savings that occur over time as the system adapts to the tillage and cover crop management changes. The budget presents average costs, yield and revenue. Line items may differ on every farm and this budget allows farmers and lenders to adjust the corn and soybean cost, yield and revenue values to represent the actual conditions on their farm. </t>
  </si>
  <si>
    <t>This spreadsheet contains four tabs. The first tab presents the enterprise budgets for the six-year cover crop and no-till transition. The first tab is locked, but will change as you change the values in the second, third and fourth tabs. The second and third tabs present the Iowa State University crop budgets used as the basis for average operating costs. The parameters in the second and third tabs can be changed to represent a farmer’s actual costs. Those changes will appear in the six-year transition budget in the first tab. The fourth tab is Practical Farmers of Iowa's partial budget for the cover crop and no-till system, showing the cost savings and increased costs associated with the transition.</t>
  </si>
  <si>
    <t>The six-year transition budget is built around a replicable no-till and cereal rye cover crop adoption schedule for corn-soybean rotation systems in Iowa created by Practical Farmers of Iowa. PFI’s adoption schedule is informed by research and work with Iowa farmers. The conservation management system includes corn followed by a cereal rye cover crop before no-till soybeans. The profitable management change is achieved by offsetting costs of cover crop seed and planting with savings from herbicides, fuel, labor and machinery. </t>
  </si>
  <si>
    <t xml:space="preserve">Financial profile of cover crop and no-till transition </t>
  </si>
  <si>
    <t>Total possible additional revenue</t>
  </si>
  <si>
    <r>
      <rPr>
        <b/>
        <sz val="11"/>
        <color theme="1"/>
        <rFont val="Calibri"/>
        <family val="2"/>
        <scheme val="minor"/>
      </rPr>
      <t>Questions or comments about this tool?</t>
    </r>
    <r>
      <rPr>
        <sz val="11"/>
        <color theme="1"/>
        <rFont val="Calibri"/>
        <family val="2"/>
        <scheme val="minor"/>
      </rPr>
      <t xml:space="preserve"> </t>
    </r>
    <r>
      <rPr>
        <b/>
        <sz val="11"/>
        <color theme="1"/>
        <rFont val="Calibri"/>
        <family val="2"/>
        <scheme val="minor"/>
      </rPr>
      <t>Email Vincent Gauthier at vgauthier@edf.org</t>
    </r>
  </si>
  <si>
    <r>
      <t xml:space="preserve">Disclosure: </t>
    </r>
    <r>
      <rPr>
        <i/>
        <sz val="11"/>
        <color theme="1"/>
        <rFont val="Calibri"/>
        <family val="2"/>
        <scheme val="minor"/>
      </rPr>
      <t xml:space="preserve">This information is provided for general information purposes only, and is solely intended to educate readers about the intersection of conservation and finance. The content, analysis and data provided is obtained from sources believed to be reliable, but are not independently investigated or verified. Nothing about this information is or should be understood to constitute investment advice, be an endorsement of any financial advice or product, or create any fiduciary relationship. Any use of this information is at your own risk.  Before making any financial decisions or investments, you should consult a financial advisor.  (EDF 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</si>
</sst>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0.0%"/>
    <numFmt numFmtId="167" formatCode="0.0"/>
    <numFmt numFmtId="168" formatCode="_(&quot;$&quot;* #,##0.000_);_(&quot;$&quot;* \(#,##0.00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i/>
      <sz val="10"/>
      <name val="Arial"/>
      <family val="2"/>
    </font>
    <font>
      <u/>
      <sz val="11"/>
      <color theme="10"/>
      <name val="Calibri"/>
      <family val="2"/>
      <scheme val="minor"/>
    </font>
    <font>
      <b/>
      <sz val="14"/>
      <color indexed="9"/>
      <name val="Arial"/>
      <family val="2"/>
    </font>
    <font>
      <b/>
      <sz val="11"/>
      <color indexed="63"/>
      <name val="Arial"/>
      <family val="2"/>
    </font>
    <font>
      <b/>
      <sz val="10"/>
      <name val="Arial"/>
      <family val="2"/>
    </font>
    <font>
      <sz val="10"/>
      <name val="Arial"/>
      <family val="2"/>
    </font>
    <font>
      <u/>
      <sz val="10"/>
      <color indexed="12"/>
      <name val="Arial"/>
      <family val="2"/>
    </font>
    <font>
      <u/>
      <sz val="10"/>
      <color indexed="45"/>
      <name val="Arial"/>
      <family val="2"/>
    </font>
    <font>
      <sz val="9"/>
      <name val="Arial"/>
      <family val="2"/>
    </font>
    <font>
      <u/>
      <sz val="10"/>
      <name val="Arial"/>
      <family val="2"/>
    </font>
    <font>
      <b/>
      <u/>
      <sz val="10"/>
      <name val="Arial"/>
      <family val="2"/>
    </font>
    <font>
      <u val="double"/>
      <sz val="10"/>
      <name val="Arial"/>
      <family val="2"/>
    </font>
    <font>
      <sz val="9"/>
      <color theme="1"/>
      <name val="Calibri"/>
      <family val="2"/>
      <scheme val="minor"/>
    </font>
    <font>
      <b/>
      <sz val="16"/>
      <color indexed="9"/>
      <name val="Arial"/>
      <family val="2"/>
    </font>
    <font>
      <i/>
      <u/>
      <sz val="10"/>
      <color indexed="12"/>
      <name val="Arial"/>
      <family val="2"/>
    </font>
    <font>
      <i/>
      <u/>
      <sz val="10"/>
      <color rgb="FFC00000"/>
      <name val="Arial"/>
      <family val="2"/>
    </font>
    <font>
      <b/>
      <sz val="12"/>
      <color indexed="63"/>
      <name val="Arial"/>
      <family val="2"/>
    </font>
    <font>
      <b/>
      <sz val="16"/>
      <color theme="0"/>
      <name val="Calibri"/>
      <family val="2"/>
      <scheme val="minor"/>
    </font>
    <font>
      <sz val="14"/>
      <color theme="0"/>
      <name val="Calibri"/>
      <family val="2"/>
      <scheme val="minor"/>
    </font>
    <font>
      <i/>
      <sz val="11"/>
      <color theme="1"/>
      <name val="Calibri"/>
      <family val="2"/>
      <scheme val="minor"/>
    </font>
  </fonts>
  <fills count="11">
    <fill>
      <patternFill patternType="none"/>
    </fill>
    <fill>
      <patternFill patternType="gray125"/>
    </fill>
    <fill>
      <patternFill patternType="solid">
        <fgColor rgb="FFC00000"/>
        <bgColor indexed="64"/>
      </patternFill>
    </fill>
    <fill>
      <patternFill patternType="solid">
        <fgColor indexed="43"/>
        <bgColor indexed="64"/>
      </patternFill>
    </fill>
    <fill>
      <patternFill patternType="solid">
        <fgColor indexed="9"/>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rgb="FFFFFF99"/>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right/>
      <top/>
      <bottom style="thick">
        <color theme="0" tint="-0.14996795556505021"/>
      </bottom>
      <diagonal/>
    </border>
  </borders>
  <cellStyleXfs count="5">
    <xf numFmtId="0" fontId="0" fillId="0" borderId="0"/>
    <xf numFmtId="44" fontId="1" fillId="0" borderId="0" applyFont="0" applyFill="0" applyBorder="0" applyAlignment="0" applyProtection="0"/>
    <xf numFmtId="0" fontId="1" fillId="0" borderId="0"/>
    <xf numFmtId="0" fontId="1" fillId="0" borderId="0"/>
    <xf numFmtId="0" fontId="4" fillId="0" borderId="0" applyNumberFormat="0" applyFill="0" applyBorder="0" applyAlignment="0" applyProtection="0"/>
  </cellStyleXfs>
  <cellXfs count="166">
    <xf numFmtId="0" fontId="0" fillId="0" borderId="0" xfId="0"/>
    <xf numFmtId="0" fontId="10" fillId="0" borderId="0" xfId="4" applyFont="1" applyAlignment="1" applyProtection="1">
      <alignment horizontal="left" indent="1"/>
    </xf>
    <xf numFmtId="0" fontId="9" fillId="0" borderId="0" xfId="4" applyFont="1" applyAlignment="1" applyProtection="1">
      <alignment wrapText="1"/>
    </xf>
    <xf numFmtId="0" fontId="8" fillId="0" borderId="0" xfId="4" applyFont="1" applyAlignment="1" applyProtection="1">
      <alignment horizontal="left" indent="1"/>
    </xf>
    <xf numFmtId="0" fontId="8" fillId="3" borderId="4" xfId="0" applyFont="1" applyFill="1" applyBorder="1" applyAlignment="1" applyProtection="1">
      <alignment horizontal="right"/>
      <protection locked="0"/>
    </xf>
    <xf numFmtId="1" fontId="8" fillId="3" borderId="4" xfId="0" applyNumberFormat="1" applyFont="1" applyFill="1" applyBorder="1" applyProtection="1">
      <protection locked="0"/>
    </xf>
    <xf numFmtId="0" fontId="9" fillId="0" borderId="0" xfId="4" applyFont="1" applyAlignment="1" applyProtection="1">
      <alignment horizontal="left" wrapText="1" indent="1"/>
    </xf>
    <xf numFmtId="0" fontId="9" fillId="0" borderId="0" xfId="4" applyFont="1" applyAlignment="1" applyProtection="1">
      <alignment horizontal="left" wrapText="1"/>
    </xf>
    <xf numFmtId="164" fontId="8" fillId="3" borderId="4" xfId="0" applyNumberFormat="1" applyFont="1" applyFill="1" applyBorder="1" applyProtection="1">
      <protection locked="0"/>
    </xf>
    <xf numFmtId="164" fontId="3" fillId="3" borderId="4" xfId="0" applyNumberFormat="1" applyFont="1" applyFill="1" applyBorder="1" applyProtection="1">
      <protection locked="0"/>
    </xf>
    <xf numFmtId="3" fontId="3" fillId="3" borderId="4" xfId="0" applyNumberFormat="1" applyFont="1" applyFill="1" applyBorder="1" applyProtection="1">
      <protection locked="0"/>
    </xf>
    <xf numFmtId="1" fontId="3" fillId="3" borderId="4" xfId="0" applyNumberFormat="1" applyFont="1" applyFill="1" applyBorder="1" applyProtection="1">
      <protection locked="0"/>
    </xf>
    <xf numFmtId="0" fontId="3" fillId="3" borderId="4" xfId="0" applyFont="1" applyFill="1" applyBorder="1" applyProtection="1">
      <protection locked="0"/>
    </xf>
    <xf numFmtId="166" fontId="3" fillId="3" borderId="4" xfId="0" applyNumberFormat="1" applyFont="1" applyFill="1" applyBorder="1" applyProtection="1">
      <protection locked="0"/>
    </xf>
    <xf numFmtId="0" fontId="8" fillId="0" borderId="0" xfId="4" applyFont="1" applyAlignment="1" applyProtection="1">
      <alignment horizontal="left" vertical="center" indent="1"/>
    </xf>
    <xf numFmtId="164" fontId="3" fillId="3" borderId="4" xfId="0" applyNumberFormat="1" applyFont="1" applyFill="1" applyBorder="1" applyAlignment="1" applyProtection="1">
      <alignment vertical="center"/>
      <protection locked="0"/>
    </xf>
    <xf numFmtId="0" fontId="9" fillId="0" borderId="0" xfId="4" applyFont="1" applyAlignment="1" applyProtection="1"/>
    <xf numFmtId="167" fontId="3" fillId="3" borderId="4" xfId="0" applyNumberFormat="1" applyFont="1" applyFill="1" applyBorder="1" applyProtection="1">
      <protection locked="0"/>
    </xf>
    <xf numFmtId="0" fontId="17" fillId="0" borderId="0" xfId="4" applyFont="1" applyAlignment="1" applyProtection="1"/>
    <xf numFmtId="0" fontId="3" fillId="0" borderId="0" xfId="4" applyFont="1" applyAlignment="1" applyProtection="1">
      <alignment vertical="center"/>
    </xf>
    <xf numFmtId="0" fontId="0" fillId="0" borderId="0" xfId="0" applyProtection="1"/>
    <xf numFmtId="0" fontId="2" fillId="0" borderId="0" xfId="0" applyFont="1" applyAlignment="1" applyProtection="1">
      <alignment vertical="center"/>
    </xf>
    <xf numFmtId="44" fontId="0" fillId="0" borderId="0" xfId="0" applyNumberFormat="1" applyProtection="1">
      <protection locked="0"/>
    </xf>
    <xf numFmtId="6" fontId="0" fillId="8" borderId="0" xfId="0" applyNumberFormat="1" applyFill="1" applyProtection="1">
      <protection locked="0"/>
    </xf>
    <xf numFmtId="0" fontId="2" fillId="0" borderId="0" xfId="0" applyFont="1" applyBorder="1" applyAlignment="1" applyProtection="1">
      <alignment horizontal="center"/>
    </xf>
    <xf numFmtId="0" fontId="2" fillId="0" borderId="0" xfId="0" applyFont="1" applyProtection="1"/>
    <xf numFmtId="0" fontId="2" fillId="0" borderId="0" xfId="0" applyFont="1" applyAlignment="1" applyProtection="1">
      <alignment horizontal="center"/>
    </xf>
    <xf numFmtId="0" fontId="2" fillId="0" borderId="0" xfId="0" applyFont="1" applyFill="1" applyBorder="1" applyProtection="1"/>
    <xf numFmtId="0" fontId="0" fillId="0" borderId="0" xfId="0" applyBorder="1" applyAlignment="1" applyProtection="1">
      <alignment horizontal="center"/>
    </xf>
    <xf numFmtId="0" fontId="0" fillId="0" borderId="0" xfId="0" applyAlignment="1" applyProtection="1">
      <alignment horizontal="center"/>
    </xf>
    <xf numFmtId="0" fontId="0" fillId="0" borderId="0" xfId="0" applyFill="1" applyBorder="1" applyProtection="1"/>
    <xf numFmtId="0" fontId="2" fillId="0" borderId="6" xfId="0" applyFont="1" applyBorder="1" applyProtection="1"/>
    <xf numFmtId="0" fontId="0" fillId="0" borderId="6" xfId="0" applyBorder="1" applyProtection="1"/>
    <xf numFmtId="0" fontId="2" fillId="0" borderId="0" xfId="0" applyFont="1" applyBorder="1" applyProtection="1"/>
    <xf numFmtId="0" fontId="0" fillId="0" borderId="0" xfId="0" applyBorder="1" applyProtection="1"/>
    <xf numFmtId="0" fontId="0" fillId="7" borderId="0" xfId="0" applyFill="1" applyBorder="1" applyProtection="1"/>
    <xf numFmtId="0" fontId="0" fillId="7" borderId="0" xfId="0" applyFill="1" applyProtection="1"/>
    <xf numFmtId="0" fontId="0" fillId="8" borderId="0" xfId="0" applyFill="1" applyProtection="1"/>
    <xf numFmtId="0" fontId="0" fillId="0" borderId="5" xfId="0" applyBorder="1" applyProtection="1"/>
    <xf numFmtId="44" fontId="0" fillId="0" borderId="5" xfId="1" applyFont="1" applyBorder="1" applyProtection="1"/>
    <xf numFmtId="44" fontId="0" fillId="7" borderId="5" xfId="1" applyFont="1" applyFill="1" applyBorder="1" applyProtection="1"/>
    <xf numFmtId="8" fontId="0" fillId="0" borderId="5" xfId="0" applyNumberFormat="1" applyBorder="1" applyProtection="1"/>
    <xf numFmtId="0" fontId="0" fillId="7" borderId="5" xfId="0" applyFill="1" applyBorder="1" applyProtection="1"/>
    <xf numFmtId="0" fontId="2" fillId="7" borderId="0" xfId="0" applyFont="1" applyFill="1" applyProtection="1"/>
    <xf numFmtId="44" fontId="2" fillId="7" borderId="0" xfId="0" applyNumberFormat="1" applyFont="1" applyFill="1" applyProtection="1"/>
    <xf numFmtId="44" fontId="2" fillId="7" borderId="0" xfId="0" applyNumberFormat="1" applyFont="1" applyFill="1" applyBorder="1" applyProtection="1"/>
    <xf numFmtId="8" fontId="2" fillId="7" borderId="0" xfId="0" applyNumberFormat="1" applyFont="1" applyFill="1" applyProtection="1"/>
    <xf numFmtId="0" fontId="0" fillId="7" borderId="6" xfId="0" applyFill="1" applyBorder="1" applyProtection="1"/>
    <xf numFmtId="0" fontId="2" fillId="0" borderId="5" xfId="0" applyFont="1" applyBorder="1" applyProtection="1"/>
    <xf numFmtId="0" fontId="3" fillId="0" borderId="5" xfId="0" applyFont="1" applyBorder="1" applyProtection="1"/>
    <xf numFmtId="0" fontId="0" fillId="0" borderId="0" xfId="0" applyFont="1" applyProtection="1"/>
    <xf numFmtId="44" fontId="0" fillId="0" borderId="0" xfId="1" applyFont="1" applyProtection="1"/>
    <xf numFmtId="44" fontId="0" fillId="7" borderId="0" xfId="1" applyFont="1" applyFill="1" applyBorder="1" applyProtection="1"/>
    <xf numFmtId="0" fontId="0" fillId="5" borderId="0" xfId="0" applyFont="1" applyFill="1" applyProtection="1"/>
    <xf numFmtId="44" fontId="0" fillId="5" borderId="0" xfId="1" applyFont="1" applyFill="1" applyProtection="1"/>
    <xf numFmtId="0" fontId="0" fillId="0" borderId="5" xfId="0" applyFont="1" applyBorder="1" applyProtection="1"/>
    <xf numFmtId="44" fontId="0" fillId="0" borderId="0" xfId="0" applyNumberFormat="1" applyProtection="1"/>
    <xf numFmtId="44" fontId="0" fillId="7" borderId="0" xfId="0" applyNumberFormat="1" applyFill="1" applyBorder="1" applyProtection="1"/>
    <xf numFmtId="0" fontId="0" fillId="8" borderId="0" xfId="0" applyFont="1" applyFill="1" applyProtection="1"/>
    <xf numFmtId="44" fontId="0" fillId="8" borderId="0" xfId="1" applyFont="1" applyFill="1" applyProtection="1"/>
    <xf numFmtId="168" fontId="0" fillId="0" borderId="0" xfId="1" applyNumberFormat="1" applyFont="1" applyProtection="1"/>
    <xf numFmtId="0" fontId="2" fillId="7" borderId="6" xfId="0" applyFont="1" applyFill="1" applyBorder="1" applyProtection="1"/>
    <xf numFmtId="44" fontId="2" fillId="7" borderId="6" xfId="0" applyNumberFormat="1" applyFont="1" applyFill="1" applyBorder="1" applyProtection="1"/>
    <xf numFmtId="0" fontId="2" fillId="6" borderId="6" xfId="0" applyFont="1" applyFill="1" applyBorder="1" applyProtection="1"/>
    <xf numFmtId="44" fontId="2" fillId="6" borderId="6" xfId="0" applyNumberFormat="1" applyFont="1" applyFill="1" applyBorder="1" applyProtection="1"/>
    <xf numFmtId="8" fontId="2" fillId="6" borderId="6" xfId="0" applyNumberFormat="1" applyFont="1" applyFill="1" applyBorder="1" applyProtection="1"/>
    <xf numFmtId="44" fontId="2" fillId="0" borderId="0" xfId="0" applyNumberFormat="1" applyFont="1" applyFill="1" applyBorder="1" applyProtection="1"/>
    <xf numFmtId="8" fontId="2" fillId="0" borderId="0" xfId="0" applyNumberFormat="1" applyFont="1" applyFill="1" applyBorder="1" applyProtection="1"/>
    <xf numFmtId="0" fontId="2" fillId="7" borderId="0" xfId="0" applyFont="1" applyFill="1" applyBorder="1" applyProtection="1"/>
    <xf numFmtId="6" fontId="0" fillId="8" borderId="0" xfId="0" applyNumberFormat="1" applyFill="1" applyProtection="1"/>
    <xf numFmtId="6" fontId="0" fillId="7" borderId="6" xfId="0" applyNumberFormat="1" applyFill="1" applyBorder="1" applyProtection="1"/>
    <xf numFmtId="44" fontId="0" fillId="6" borderId="6" xfId="0" applyNumberFormat="1" applyFill="1" applyBorder="1" applyProtection="1"/>
    <xf numFmtId="8" fontId="0" fillId="6" borderId="6" xfId="0" applyNumberFormat="1" applyFill="1" applyBorder="1" applyProtection="1"/>
    <xf numFmtId="0" fontId="0" fillId="0" borderId="0" xfId="0" applyFill="1" applyProtection="1"/>
    <xf numFmtId="6" fontId="0" fillId="8" borderId="0" xfId="0" applyNumberFormat="1" applyFill="1" applyAlignment="1" applyProtection="1">
      <alignment wrapText="1"/>
    </xf>
    <xf numFmtId="0" fontId="0" fillId="0" borderId="0" xfId="0" applyAlignment="1" applyProtection="1">
      <alignment wrapText="1"/>
    </xf>
    <xf numFmtId="0" fontId="0" fillId="5" borderId="0" xfId="0" applyFill="1" applyProtection="1"/>
    <xf numFmtId="44" fontId="0" fillId="0" borderId="0" xfId="1" applyFont="1" applyFill="1" applyProtection="1"/>
    <xf numFmtId="0" fontId="0" fillId="0" borderId="5" xfId="0" applyFill="1" applyBorder="1" applyProtection="1"/>
    <xf numFmtId="44" fontId="0" fillId="8" borderId="0" xfId="0" applyNumberFormat="1" applyFill="1" applyProtection="1"/>
    <xf numFmtId="0" fontId="0" fillId="8" borderId="7" xfId="0" applyFont="1" applyFill="1" applyBorder="1" applyProtection="1"/>
    <xf numFmtId="6" fontId="0" fillId="8" borderId="7" xfId="0" applyNumberFormat="1" applyFont="1" applyFill="1" applyBorder="1" applyProtection="1"/>
    <xf numFmtId="0" fontId="0" fillId="0" borderId="7" xfId="0" applyFont="1" applyFill="1" applyBorder="1" applyProtection="1"/>
    <xf numFmtId="0" fontId="0" fillId="0" borderId="7" xfId="0" applyBorder="1" applyProtection="1"/>
    <xf numFmtId="0" fontId="0" fillId="8" borderId="7" xfId="0" applyFill="1" applyBorder="1" applyProtection="1"/>
    <xf numFmtId="44" fontId="0" fillId="8" borderId="7" xfId="0" applyNumberFormat="1" applyFill="1" applyBorder="1" applyProtection="1"/>
    <xf numFmtId="0" fontId="16" fillId="2" borderId="8" xfId="0" applyFont="1" applyFill="1" applyBorder="1" applyAlignment="1" applyProtection="1">
      <alignment horizontal="left" indent="1"/>
    </xf>
    <xf numFmtId="0" fontId="5" fillId="2" borderId="8" xfId="0" applyFont="1" applyFill="1" applyBorder="1" applyProtection="1"/>
    <xf numFmtId="0" fontId="6" fillId="0" borderId="0" xfId="0" applyFont="1" applyAlignment="1" applyProtection="1">
      <alignment horizontal="left" indent="1"/>
    </xf>
    <xf numFmtId="0" fontId="7" fillId="0" borderId="0" xfId="0" applyFont="1" applyProtection="1"/>
    <xf numFmtId="0" fontId="8" fillId="0" borderId="0" xfId="0" applyFont="1" applyProtection="1"/>
    <xf numFmtId="0" fontId="11" fillId="3" borderId="1" xfId="0" applyFont="1" applyFill="1" applyBorder="1" applyAlignment="1" applyProtection="1">
      <alignment horizontal="left" indent="1"/>
    </xf>
    <xf numFmtId="0" fontId="11" fillId="3" borderId="2" xfId="0" applyFont="1" applyFill="1" applyBorder="1" applyProtection="1"/>
    <xf numFmtId="0" fontId="11" fillId="3" borderId="3" xfId="0" applyFont="1" applyFill="1" applyBorder="1" applyProtection="1"/>
    <xf numFmtId="0" fontId="8" fillId="0" borderId="0" xfId="0" applyFont="1" applyAlignment="1" applyProtection="1">
      <alignment horizontal="left" indent="1"/>
    </xf>
    <xf numFmtId="0" fontId="7" fillId="0" borderId="0" xfId="0" applyFont="1" applyAlignment="1" applyProtection="1">
      <alignment horizontal="left" indent="1"/>
    </xf>
    <xf numFmtId="0" fontId="7" fillId="0" borderId="0" xfId="0" applyFont="1" applyAlignment="1" applyProtection="1">
      <alignment horizontal="right"/>
    </xf>
    <xf numFmtId="0" fontId="7" fillId="0" borderId="0" xfId="0" applyFont="1" applyAlignment="1" applyProtection="1">
      <alignment horizontal="left"/>
    </xf>
    <xf numFmtId="0" fontId="7" fillId="3" borderId="1" xfId="0" applyFont="1" applyFill="1" applyBorder="1" applyAlignment="1" applyProtection="1">
      <alignment horizontal="left" indent="1"/>
    </xf>
    <xf numFmtId="0" fontId="7" fillId="3" borderId="2" xfId="0" applyFont="1" applyFill="1" applyBorder="1" applyProtection="1"/>
    <xf numFmtId="0" fontId="7" fillId="3" borderId="3" xfId="0" applyFont="1" applyFill="1" applyBorder="1" applyProtection="1"/>
    <xf numFmtId="0" fontId="7" fillId="0" borderId="0" xfId="0" applyFont="1" applyAlignment="1" applyProtection="1">
      <alignment horizontal="left" indent="4"/>
    </xf>
    <xf numFmtId="0" fontId="12" fillId="0" borderId="0" xfId="0" applyFont="1" applyAlignment="1" applyProtection="1">
      <alignment horizontal="right"/>
    </xf>
    <xf numFmtId="0" fontId="13" fillId="0" borderId="0" xfId="0" applyFont="1" applyAlignment="1" applyProtection="1">
      <alignment horizontal="right"/>
    </xf>
    <xf numFmtId="0" fontId="3" fillId="0" borderId="0" xfId="0" applyFont="1" applyProtection="1"/>
    <xf numFmtId="0" fontId="8" fillId="3" borderId="4" xfId="0" applyFont="1" applyFill="1" applyBorder="1" applyAlignment="1" applyProtection="1">
      <alignment horizontal="left" indent="2"/>
    </xf>
    <xf numFmtId="164" fontId="8" fillId="0" borderId="0" xfId="0" applyNumberFormat="1" applyFont="1" applyProtection="1"/>
    <xf numFmtId="165" fontId="8" fillId="0" borderId="0" xfId="0" applyNumberFormat="1" applyFont="1" applyProtection="1"/>
    <xf numFmtId="164" fontId="12" fillId="0" borderId="0" xfId="0" applyNumberFormat="1" applyFont="1" applyProtection="1"/>
    <xf numFmtId="165" fontId="12" fillId="0" borderId="0" xfId="0" applyNumberFormat="1" applyFont="1" applyProtection="1"/>
    <xf numFmtId="164" fontId="7" fillId="0" borderId="0" xfId="0" applyNumberFormat="1" applyFont="1" applyProtection="1"/>
    <xf numFmtId="165" fontId="7" fillId="0" borderId="0" xfId="0" applyNumberFormat="1" applyFont="1" applyProtection="1"/>
    <xf numFmtId="164" fontId="8" fillId="0" borderId="0" xfId="0" quotePrefix="1" applyNumberFormat="1" applyFont="1" applyAlignment="1" applyProtection="1">
      <alignment horizontal="right"/>
    </xf>
    <xf numFmtId="0" fontId="3" fillId="0" borderId="0" xfId="0" applyFont="1" applyAlignment="1" applyProtection="1">
      <alignment horizontal="left" indent="1"/>
    </xf>
    <xf numFmtId="0" fontId="8" fillId="0" borderId="0" xfId="0" applyFont="1" applyAlignment="1" applyProtection="1">
      <alignment horizontal="left" indent="2"/>
    </xf>
    <xf numFmtId="164" fontId="3" fillId="4" borderId="0" xfId="0" applyNumberFormat="1" applyFont="1" applyFill="1" applyProtection="1"/>
    <xf numFmtId="165" fontId="7" fillId="0" borderId="0" xfId="0" applyNumberFormat="1" applyFont="1" applyAlignment="1" applyProtection="1">
      <alignment horizontal="right"/>
    </xf>
    <xf numFmtId="164" fontId="7" fillId="0" borderId="0" xfId="0" applyNumberFormat="1" applyFont="1" applyAlignment="1" applyProtection="1">
      <alignment horizontal="right"/>
    </xf>
    <xf numFmtId="165" fontId="13" fillId="0" borderId="0" xfId="0" applyNumberFormat="1" applyFont="1" applyAlignment="1" applyProtection="1">
      <alignment horizontal="right"/>
    </xf>
    <xf numFmtId="164" fontId="13" fillId="0" borderId="0" xfId="0" applyNumberFormat="1" applyFont="1" applyAlignment="1" applyProtection="1">
      <alignment horizontal="right"/>
    </xf>
    <xf numFmtId="0" fontId="0" fillId="0" borderId="0" xfId="0" applyAlignment="1" applyProtection="1">
      <alignment horizontal="left" indent="1"/>
    </xf>
    <xf numFmtId="0" fontId="8" fillId="0" borderId="0" xfId="0" applyFont="1" applyAlignment="1" applyProtection="1">
      <alignment horizontal="left"/>
    </xf>
    <xf numFmtId="165" fontId="8" fillId="0" borderId="0" xfId="0" quotePrefix="1" applyNumberFormat="1" applyFont="1" applyAlignment="1" applyProtection="1">
      <alignment horizontal="right"/>
    </xf>
    <xf numFmtId="0" fontId="3" fillId="0" borderId="0" xfId="0" applyFont="1" applyAlignment="1" applyProtection="1">
      <alignment horizontal="left" vertical="center"/>
    </xf>
    <xf numFmtId="165" fontId="8" fillId="0" borderId="0" xfId="0" applyNumberFormat="1" applyFont="1" applyAlignment="1" applyProtection="1">
      <alignment vertical="center"/>
    </xf>
    <xf numFmtId="164" fontId="8" fillId="0" borderId="0" xfId="0" quotePrefix="1" applyNumberFormat="1" applyFont="1" applyAlignment="1" applyProtection="1">
      <alignment horizontal="right" vertical="center"/>
    </xf>
    <xf numFmtId="164" fontId="12" fillId="0" borderId="0" xfId="0" applyNumberFormat="1" applyFont="1" applyAlignment="1" applyProtection="1">
      <alignment vertical="center"/>
    </xf>
    <xf numFmtId="165" fontId="12" fillId="0" borderId="0" xfId="0" quotePrefix="1" applyNumberFormat="1" applyFont="1" applyAlignment="1" applyProtection="1">
      <alignment horizontal="right" vertical="center"/>
    </xf>
    <xf numFmtId="0" fontId="14" fillId="0" borderId="0" xfId="0" applyFont="1" applyAlignment="1" applyProtection="1">
      <alignment horizontal="right"/>
    </xf>
    <xf numFmtId="0" fontId="19" fillId="0" borderId="0" xfId="0" applyFont="1" applyAlignment="1" applyProtection="1">
      <alignment horizontal="left" indent="1"/>
    </xf>
    <xf numFmtId="0" fontId="11" fillId="3" borderId="4" xfId="0" applyFont="1" applyFill="1" applyBorder="1" applyAlignment="1" applyProtection="1">
      <alignment horizontal="left" indent="1"/>
    </xf>
    <xf numFmtId="0" fontId="8" fillId="3" borderId="2" xfId="0" applyFont="1" applyFill="1" applyBorder="1" applyProtection="1"/>
    <xf numFmtId="0" fontId="8" fillId="3" borderId="3" xfId="0" applyFont="1" applyFill="1" applyBorder="1" applyProtection="1"/>
    <xf numFmtId="0" fontId="8" fillId="4" borderId="0" xfId="0" applyFont="1" applyFill="1" applyAlignment="1" applyProtection="1">
      <alignment horizontal="right"/>
    </xf>
    <xf numFmtId="164" fontId="8" fillId="0" borderId="0" xfId="0" applyNumberFormat="1" applyFont="1" applyAlignment="1" applyProtection="1">
      <alignment horizontal="right"/>
    </xf>
    <xf numFmtId="165" fontId="8" fillId="0" borderId="0" xfId="0" applyNumberFormat="1" applyFont="1" applyAlignment="1" applyProtection="1">
      <alignment horizontal="right"/>
    </xf>
    <xf numFmtId="0" fontId="7" fillId="0" borderId="0" xfId="0" applyFont="1" applyAlignment="1" applyProtection="1">
      <alignment vertical="center"/>
    </xf>
    <xf numFmtId="0" fontId="8" fillId="0" borderId="0" xfId="0" applyFont="1" applyAlignment="1" applyProtection="1">
      <alignment vertical="center"/>
    </xf>
    <xf numFmtId="0" fontId="2" fillId="0" borderId="0" xfId="0" applyFont="1" applyAlignment="1" applyProtection="1">
      <alignment wrapText="1"/>
    </xf>
    <xf numFmtId="0" fontId="2" fillId="0" borderId="0" xfId="0" applyFont="1" applyAlignment="1" applyProtection="1">
      <alignment vertical="center" wrapText="1"/>
    </xf>
    <xf numFmtId="0" fontId="15" fillId="0" borderId="0" xfId="0" applyFont="1" applyAlignment="1" applyProtection="1">
      <alignment horizontal="center" vertical="center" wrapText="1"/>
    </xf>
    <xf numFmtId="0" fontId="15" fillId="0" borderId="0" xfId="0" applyFont="1" applyProtection="1"/>
    <xf numFmtId="0" fontId="2" fillId="0" borderId="2" xfId="0" applyFont="1" applyBorder="1" applyProtection="1"/>
    <xf numFmtId="0" fontId="15" fillId="0" borderId="2" xfId="0" applyFont="1" applyBorder="1" applyProtection="1"/>
    <xf numFmtId="0" fontId="15" fillId="0" borderId="0" xfId="0" applyFont="1" applyAlignment="1" applyProtection="1">
      <alignment wrapText="1"/>
    </xf>
    <xf numFmtId="44" fontId="15" fillId="0" borderId="0" xfId="1" applyFont="1" applyProtection="1"/>
    <xf numFmtId="0" fontId="15" fillId="0" borderId="0" xfId="0" applyFont="1" applyAlignment="1" applyProtection="1">
      <alignment vertical="top" wrapText="1"/>
    </xf>
    <xf numFmtId="0" fontId="2" fillId="0" borderId="2" xfId="0" applyFont="1" applyBorder="1" applyAlignment="1" applyProtection="1">
      <alignment horizontal="left"/>
    </xf>
    <xf numFmtId="44" fontId="15" fillId="0" borderId="2" xfId="0" applyNumberFormat="1" applyFont="1" applyBorder="1" applyProtection="1"/>
    <xf numFmtId="0" fontId="2" fillId="0" borderId="0" xfId="0" applyFont="1" applyAlignment="1" applyProtection="1">
      <alignment horizontal="left"/>
    </xf>
    <xf numFmtId="44" fontId="15" fillId="0" borderId="0" xfId="1" applyFont="1" applyFill="1" applyBorder="1" applyProtection="1"/>
    <xf numFmtId="44" fontId="15" fillId="0" borderId="0" xfId="1" applyFont="1" applyFill="1" applyBorder="1" applyAlignment="1" applyProtection="1">
      <alignment wrapText="1"/>
    </xf>
    <xf numFmtId="164" fontId="8" fillId="10" borderId="4" xfId="0" applyNumberFormat="1" applyFont="1" applyFill="1" applyBorder="1" applyProtection="1">
      <protection locked="0"/>
    </xf>
    <xf numFmtId="44" fontId="15" fillId="10" borderId="4" xfId="1" applyFont="1" applyFill="1" applyBorder="1" applyProtection="1">
      <protection locked="0"/>
    </xf>
    <xf numFmtId="44" fontId="15" fillId="10" borderId="4" xfId="1" applyFont="1" applyFill="1" applyBorder="1" applyAlignment="1" applyProtection="1">
      <alignment wrapText="1"/>
      <protection locked="0"/>
    </xf>
    <xf numFmtId="0" fontId="15" fillId="10" borderId="4" xfId="0" applyFont="1" applyFill="1" applyBorder="1" applyProtection="1">
      <protection locked="0"/>
    </xf>
    <xf numFmtId="0" fontId="0" fillId="0" borderId="0" xfId="0" applyAlignment="1" applyProtection="1">
      <alignment horizontal="left"/>
    </xf>
    <xf numFmtId="0" fontId="0" fillId="0" borderId="0" xfId="0" applyAlignment="1" applyProtection="1">
      <alignment vertical="top" wrapText="1"/>
    </xf>
    <xf numFmtId="0" fontId="22" fillId="0" borderId="0" xfId="0" applyFont="1" applyAlignment="1" applyProtection="1">
      <alignment horizontal="left" vertical="top" wrapText="1"/>
    </xf>
    <xf numFmtId="0" fontId="0" fillId="0" borderId="0" xfId="0" applyAlignment="1" applyProtection="1">
      <alignment horizontal="left" vertical="top" wrapText="1"/>
    </xf>
    <xf numFmtId="0" fontId="20" fillId="9" borderId="0" xfId="0" applyFont="1" applyFill="1" applyAlignment="1" applyProtection="1">
      <alignment horizontal="center" vertical="center"/>
    </xf>
    <xf numFmtId="0" fontId="21" fillId="9" borderId="0" xfId="0" applyFont="1" applyFill="1" applyAlignment="1" applyProtection="1">
      <alignment horizontal="center" vertical="top"/>
    </xf>
    <xf numFmtId="0" fontId="2" fillId="7" borderId="0" xfId="0" applyFont="1" applyFill="1" applyAlignment="1" applyProtection="1">
      <alignment horizontal="center"/>
    </xf>
    <xf numFmtId="0" fontId="0" fillId="0" borderId="0" xfId="0" applyAlignment="1" applyProtection="1">
      <alignment horizontal="center"/>
    </xf>
    <xf numFmtId="0" fontId="2" fillId="0" borderId="0" xfId="0" applyFont="1" applyAlignment="1" applyProtection="1">
      <alignment horizontal="center"/>
    </xf>
    <xf numFmtId="0" fontId="0" fillId="0" borderId="7" xfId="0" applyBorder="1" applyAlignment="1" applyProtection="1">
      <alignment horizontal="left"/>
    </xf>
  </cellXfs>
  <cellStyles count="5">
    <cellStyle name="Currency" xfId="1" builtinId="4"/>
    <cellStyle name="Hyperlink" xfId="4" builtinId="8"/>
    <cellStyle name="Normal" xfId="0" builtinId="0"/>
    <cellStyle name="Normal 10" xfId="3" xr:uid="{E34BA4C2-06A2-4483-8BBD-0C0D1A5F9F64}"/>
    <cellStyle name="Normal 3" xfId="2" xr:uid="{7CED74A0-68FD-45E6-BE72-7A8870A764F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91440</xdr:colOff>
      <xdr:row>2</xdr:row>
      <xdr:rowOff>0</xdr:rowOff>
    </xdr:from>
    <xdr:to>
      <xdr:col>2</xdr:col>
      <xdr:colOff>37266</xdr:colOff>
      <xdr:row>5</xdr:row>
      <xdr:rowOff>0</xdr:rowOff>
    </xdr:to>
    <xdr:pic>
      <xdr:nvPicPr>
        <xdr:cNvPr id="3" name="Picture 2">
          <a:extLst>
            <a:ext uri="{FF2B5EF4-FFF2-40B4-BE49-F238E27FC236}">
              <a16:creationId xmlns:a16="http://schemas.microsoft.com/office/drawing/2014/main" id="{228CA45D-8C40-479F-8EA1-3A25992836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365760"/>
          <a:ext cx="1165026" cy="548640"/>
        </a:xfrm>
        <a:prstGeom prst="rect">
          <a:avLst/>
        </a:prstGeom>
      </xdr:spPr>
    </xdr:pic>
    <xdr:clientData/>
  </xdr:twoCellAnchor>
  <xdr:twoCellAnchor editAs="oneCell">
    <xdr:from>
      <xdr:col>2</xdr:col>
      <xdr:colOff>129542</xdr:colOff>
      <xdr:row>1</xdr:row>
      <xdr:rowOff>38100</xdr:rowOff>
    </xdr:from>
    <xdr:to>
      <xdr:col>3</xdr:col>
      <xdr:colOff>535980</xdr:colOff>
      <xdr:row>5</xdr:row>
      <xdr:rowOff>76200</xdr:rowOff>
    </xdr:to>
    <xdr:pic>
      <xdr:nvPicPr>
        <xdr:cNvPr id="4" name="Picture 3">
          <a:extLst>
            <a:ext uri="{FF2B5EF4-FFF2-40B4-BE49-F238E27FC236}">
              <a16:creationId xmlns:a16="http://schemas.microsoft.com/office/drawing/2014/main" id="{5B4D5C2B-F85B-427B-97D3-BBA3A66DBC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8742" y="220980"/>
          <a:ext cx="1016038" cy="7696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Vincent Gauthier" id="{A8549189-691A-4E5A-AA3D-4B19753C5CBC}" userId="S::vgauthier@edf.org::7fe5157f-7397-4ec7-842b-80b9526f1ef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1-05-27T01:15:08.51" personId="{A8549189-691A-4E5A-AA3D-4B19753C5CBC}" id="{4EF66DFF-A332-4E58-B914-9FAA9AC1718A}">
    <text>This budget is based on a low-till soybean system using a tandem disk. However, the equipment, labor, fuel and repair savings would be similar for pure no-till.</text>
  </threadedComment>
  <threadedComment ref="J6" dT="2021-05-27T01:15:34.96" personId="{A8549189-691A-4E5A-AA3D-4B19753C5CBC}" id="{D450F2CC-F0BD-4269-B2AD-F5433A7475A5}">
    <text>This budget is based on a low-till soybean system using a tandem disk. However, the equipment, labor, fuel and repair savings would be similar for pure no-till.</text>
  </threadedComment>
  <threadedComment ref="P6" dT="2021-05-27T01:15:34.96" personId="{A8549189-691A-4E5A-AA3D-4B19753C5CBC}" id="{BDEA8B79-0D76-48C1-B206-AFE2D67FC229}">
    <text>This budget is based on a low-till soybean system using a tandem disk. However, the equipment, labor, fuel and repair savings would be similar for pure no-till.</text>
  </threadedComment>
  <threadedComment ref="N9" dT="2021-06-30T13:24:02.01" personId="{A8549189-691A-4E5A-AA3D-4B19753C5CBC}" id="{9D99B810-2A9A-4588-A33F-DDA94E9CBB15}">
    <text>Illustrative of a 5 bu/acre yield increase. May not occur on every farm.</text>
  </threadedComment>
  <threadedComment ref="Q9" dT="2021-06-30T13:24:55.99" personId="{A8549189-691A-4E5A-AA3D-4B19753C5CBC}" id="{DBB6B8A7-BEA3-4BFB-8CA5-99F7F7912400}">
    <text>Representing a 3 bushel increase in soybean yield. Roughly 32% of site-years in a Practical Farmers of Iowa study showed an increase in soybean yield.</text>
  </threadedComment>
  <threadedComment ref="B10" dT="2021-05-27T01:05:29.66" personId="{A8549189-691A-4E5A-AA3D-4B19753C5CBC}" id="{2FCBA01B-51A0-4E4A-A242-F246D12253B0}">
    <text>The default corn price is a 5-year average corn price received by Iowa farmers between the years 2016-2020. The 5-year average was obtained Iowa State Ag Decision Maker which pulled from USDA NASS data. https://www.extension.iastate.edu/agdm/crops/pdf/a2-11.pdf</text>
  </threadedComment>
  <threadedComment ref="E10" dT="2021-05-27T01:06:58.11" personId="{A8549189-691A-4E5A-AA3D-4B19753C5CBC}" id="{D82779C0-C61E-4106-AAED-BBF5DFE71112}">
    <text>The default soybean price is a 5-year average soybean price received by Iowa farmers between the years 2016-2020. The 5-year average was obtained Iowa State Ag Decision Maker which pulled from USDA NASS data. https://www.extension.iastate.edu/agdm/crops/pdf/a2-11.pdf</text>
  </threadedComment>
  <threadedComment ref="H10" dT="2021-05-27T01:05:43.73" personId="{A8549189-691A-4E5A-AA3D-4B19753C5CBC}" id="{A12FB040-094B-4D56-8917-51E00AD03B97}">
    <text>The default corn price is a 5-year average corn price received by Iowa farmers between the years 2016-2020. The 5-year average was obtained Iowa State Ag Decision Maker which pulled from USDA NASS data. https://www.extension.iastate.edu/agdm/crops/pdf/a2-11.pdf</text>
  </threadedComment>
  <threadedComment ref="K10" dT="2021-05-27T01:07:03.86" personId="{A8549189-691A-4E5A-AA3D-4B19753C5CBC}" id="{59A224B8-6741-4139-B6C2-CAA4EA399651}">
    <text>The default soybean price is a 5-year average soybean price received by Iowa farmers between the years 2016-2020. The 5-year average was obtained Iowa State Ag Decision Maker which pulled from USDA NASS data. https://www.extension.iastate.edu/agdm/crops/pdf/a2-11.pdf</text>
  </threadedComment>
  <threadedComment ref="N10" dT="2021-05-27T01:05:51.19" personId="{A8549189-691A-4E5A-AA3D-4B19753C5CBC}" id="{2FB17FBC-88F3-49D1-ABBC-417641335539}">
    <text>The default corn price is a 5-year average corn price received by Iowa farmers between the years 2016-2020. The 5-year average was obtained Iowa State Ag Decision Maker which pulled from USDA NASS data. https://www.extension.iastate.edu/agdm/crops/pdf/a2-11.pdf</text>
  </threadedComment>
  <threadedComment ref="Q10" dT="2021-05-27T01:07:03.86" personId="{A8549189-691A-4E5A-AA3D-4B19753C5CBC}" id="{1DD195B4-D633-42A0-B822-C7961F407B00}">
    <text>The default soybean price is a 5-year average soybean price received by Iowa farmers between the years 2016-2020. The 5-year average was obtained Iowa State Ag Decision Maker which pulled from USDA NASS data. https://www.extension.iastate.edu/agdm/crops/pdf/a2-11.pdf</text>
  </threadedComment>
  <threadedComment ref="A15" dT="2021-09-01T13:59:56.23" personId="{A8549189-691A-4E5A-AA3D-4B19753C5CBC}" id="{18F6D884-1147-4DAC-B63D-6D42673987FA}">
    <text>Fixed machinery costs include depreciation, return on investment in machinery (interest), insurance, and housing. Variable machinery costs include fuel, oil, and repairs.</text>
  </threadedComment>
  <threadedComment ref="D15" dT="2021-05-27T01:16:03.14" personId="{A8549189-691A-4E5A-AA3D-4B19753C5CBC}" id="{B3C07932-BD7D-4786-89CE-5F2729F0F5D2}">
    <text>The five year budget does not include equipment purchases and sales that may come with the transition to a no-till system. Equipment purchases might include air seeders, 30-40' drills, vertical tillage tools, Montag or Gandy seed delivery systems, or a highboy. Equipment sales could include disks or disk chisels.</text>
  </threadedComment>
  <threadedComment ref="G15" dT="2021-09-01T14:00:13.14" personId="{A8549189-691A-4E5A-AA3D-4B19753C5CBC}" id="{27C6CA83-9CB1-40BE-BDC5-159A39C938B4}">
    <text>Fixed machinery costs include depreciation, return on investment in machinery (interest), insurance, and housing. Variable machinery costs include fuel, oil, and repairs.</text>
  </threadedComment>
  <threadedComment ref="M15" dT="2021-09-01T14:00:29.20" personId="{A8549189-691A-4E5A-AA3D-4B19753C5CBC}" id="{A6358637-58A5-4562-A6AD-BBB51E557EE9}">
    <text>Fixed machinery costs include depreciation, return on investment in machinery (interest), insurance, and housing. Variable machinery costs include fuel, oil, and repairs.</text>
  </threadedComment>
  <threadedComment ref="D16" dT="2021-05-27T10:39:23.05" personId="{A8549189-691A-4E5A-AA3D-4B19753C5CBC}" id="{A5414071-2E70-4D3F-9032-739144A59C8D}">
    <text>This budget is based on a low-till soybean system using a tandem disk. However, the equipment, labor, fuel and repair savings would be similar for pure no-till.</text>
  </threadedComment>
  <threadedComment ref="J16" dT="2021-05-27T10:39:31.62" personId="{A8549189-691A-4E5A-AA3D-4B19753C5CBC}" id="{FC1FDED9-145B-4ED6-A802-46DC09383D1C}">
    <text>This budget is based on a low-till soybean system using a tandem disk. However, the equipment, labor, fuel and repair savings would be similar for pure no-till.</text>
  </threadedComment>
  <threadedComment ref="P16" dT="2021-05-27T10:39:31.62" personId="{A8549189-691A-4E5A-AA3D-4B19753C5CBC}" id="{381FC910-EE2D-4865-95B2-45ADF7AB3C0F}">
    <text>This budget is based on a low-till soybean system using a tandem disk. However, the equipment, labor, fuel and repair savings would be similar for pure no-till.</text>
  </threadedComment>
  <threadedComment ref="B20" dT="2021-05-27T01:11:35.46" personId="{A8549189-691A-4E5A-AA3D-4B19753C5CBC}" id="{4F14B859-C4AB-46FA-A8D3-E9C6B53702F0}">
    <text>$15 if the cover crop is applied by the operator as a separate pass. $3 per acre if the cover crop is applied during the fertilizer pass.</text>
  </threadedComment>
  <threadedComment ref="H20" dT="2021-05-27T01:11:42.85" personId="{A8549189-691A-4E5A-AA3D-4B19753C5CBC}" id="{48782E75-0343-46BE-B5CF-9962CD5480D8}">
    <text>$15 if the cover crop is applied by the operator as a separate pass. $3 per acre if the cover crop is applied during the fertilizer pass.</text>
  </threadedComment>
  <threadedComment ref="N20" dT="2021-05-27T01:11:51.47" personId="{A8549189-691A-4E5A-AA3D-4B19753C5CBC}" id="{05B9D962-3B50-4069-88CB-2E436077EB93}">
    <text>$15 if the cover crop is applied by the operator as a separate pass. $3 per acre if the cover crop is applied during the fertilizer pass.</text>
  </threadedComment>
  <threadedComment ref="A29" dT="2021-05-27T11:38:25.95" personId="{A8549189-691A-4E5A-AA3D-4B19753C5CBC}" id="{2DD50484-E7FA-4BDB-A978-A38E89FA0AB3}">
    <text>This assumes 160lbs of anhydrous ammonia at a price of $0.42 per pound. This is above the MRTN for the given N and corn prices of 151 lbs per acre.</text>
  </threadedComment>
  <threadedComment ref="G29" dT="2021-05-27T11:38:34.15" personId="{A8549189-691A-4E5A-AA3D-4B19753C5CBC}" id="{F8A16736-4A55-4EA7-ABB8-4DA679EFF45E}">
    <text>This assumes 160lbs of anhydrous ammonia at a price of $0.42 per pound. This is above the MRTN for the given N and corn prices of 151 lbs per acre.</text>
  </threadedComment>
  <threadedComment ref="N29" dT="2021-05-27T11:35:45.94" personId="{A8549189-691A-4E5A-AA3D-4B19753C5CBC}" id="{03DA9F85-9A18-41C3-91C4-F26A2EDCC64D}">
    <text>Illustrative of reducing N to MRTN (151 lbs/acre)</text>
  </threadedComment>
  <threadedComment ref="E33" dT="2021-05-27T01:14:01.14" personId="{A8549189-691A-4E5A-AA3D-4B19753C5CBC}" id="{AF769F0B-D63C-4707-B1DC-035EAD06E7C0}">
    <text>The herbicide reduction attributed to adopting a no-till/cover crop system may vary significantly from $16 in saving  to increased application and product costs.</text>
  </threadedComment>
  <threadedComment ref="K33" dT="2021-07-29T12:15:00.00" personId="{A8549189-691A-4E5A-AA3D-4B19753C5CBC}" id="{1B6BA2BE-CAD2-481D-B1DC-9236B4FEDA12}">
    <text>The herbicide reduction attributed to adopting a no-till/cover crop system may vary significantly from $16 in saving  to increased application and product costs.</text>
  </threadedComment>
  <threadedComment ref="Q33" dT="2021-07-29T12:15:22.84" personId="{A8549189-691A-4E5A-AA3D-4B19753C5CBC}" id="{85A5253A-3FEC-4FA9-8C1F-95164774482E}">
    <text>The herbicide reduction attributed to adopting a no-till/cover crop system may vary significantly from $16 in saving  to increased application and product costs.</text>
  </threadedComment>
  <threadedComment ref="B35" dT="2021-05-27T01:02:57.44" personId="{A8549189-691A-4E5A-AA3D-4B19753C5CBC}" id="{6E4C456A-7334-4E5A-9B72-79D4859C5209}">
    <text>This cost of crop insurance represents a low coverage level of revenue protection. Many farmers will have higher coverage.</text>
  </threadedComment>
  <threadedComment ref="E35" dT="2021-05-27T01:03:08.93" personId="{A8549189-691A-4E5A-AA3D-4B19753C5CBC}" id="{A14C256C-1BA4-4F83-B09B-B0A4B2D77B04}">
    <text>This cost of crop insurance represents a low coverage level of revenue protection. Many farmers will have higher coverage.</text>
  </threadedComment>
  <threadedComment ref="H35" dT="2021-05-27T01:03:18.95" personId="{A8549189-691A-4E5A-AA3D-4B19753C5CBC}" id="{0E54EB5C-F416-4CC6-AA25-74E45267B1E6}">
    <text>This cost of crop insurance represents a low coverage level of revenue protection. Many farmers will have higher coverage.</text>
  </threadedComment>
  <threadedComment ref="K35" dT="2021-05-27T01:03:25.37" personId="{A8549189-691A-4E5A-AA3D-4B19753C5CBC}" id="{EF5C504C-6176-4731-B074-FD0383E8F9D2}">
    <text>This cost of crop insurance represents a low coverage level of revenue protection. Many farmers will have higher coverage.</text>
  </threadedComment>
  <threadedComment ref="N35" dT="2021-05-27T01:03:32.01" personId="{A8549189-691A-4E5A-AA3D-4B19753C5CBC}" id="{5EE3CC3F-E261-485C-9554-A125BF967A7F}">
    <text>This cost of crop insurance represents a low coverage level of revenue protection. Many farmers will have higher coverage.</text>
  </threadedComment>
  <threadedComment ref="Q35" dT="2021-05-27T01:03:25.37" personId="{A8549189-691A-4E5A-AA3D-4B19753C5CBC}" id="{7DD2EC73-72B9-4B83-BE45-88ED6482D974}">
    <text>This value of crop insurance represents a low coverage level of revenue protection. Many farmers will have higher coverage.</text>
  </threadedComment>
  <threadedComment ref="E47" dT="2021-05-27T11:41:50.42" personId="{A8549189-691A-4E5A-AA3D-4B19753C5CBC}" id="{3D64C977-5F49-4911-8617-95DDAAE6AF32}">
    <text>This assumes half an hour less of operator time per acre due to no-till, which reduces labor expenses by $7.62 per acre.</text>
  </threadedComment>
  <threadedComment ref="K47" dT="2021-05-27T11:42:15.28" personId="{A8549189-691A-4E5A-AA3D-4B19753C5CBC}" id="{3711F648-798C-4C73-80CB-1EC10840AA10}">
    <text>This assumes half an hour less of operator time per acre due to no-till, which reduces labor expenses by $7.62 per acre.</text>
  </threadedComment>
  <threadedComment ref="Q47" dT="2021-05-27T11:42:15.28" personId="{A8549189-691A-4E5A-AA3D-4B19753C5CBC}" id="{879A49CB-A156-438A-B281-A206840908AB}">
    <text>This assumes half an hour less of operator time per acre due to no-till, which reduces labor expenses by $7.62 per acre.</text>
  </threadedComment>
  <threadedComment ref="B52" dT="2021-05-27T01:08:16.85" personId="{A8549189-691A-4E5A-AA3D-4B19753C5CBC}" id="{EC6A69AE-71E5-44AA-8BEF-643F8196C8B5}">
    <text>This is lower than average land rent in Iowa.</text>
  </threadedComment>
  <threadedComment ref="E52" dT="2021-05-27T01:08:23.85" personId="{A8549189-691A-4E5A-AA3D-4B19753C5CBC}" id="{E726CBA9-AF32-4846-B612-0D28D5B3AEC4}">
    <text>This is lower than average land rent in Iowa.</text>
  </threadedComment>
  <threadedComment ref="H52" dT="2021-05-27T01:08:31.14" personId="{A8549189-691A-4E5A-AA3D-4B19753C5CBC}" id="{3EB69374-AB5E-4CF0-AA3C-7D2DD4F29931}">
    <text>This is lower than average land rent in Iowa.</text>
  </threadedComment>
  <threadedComment ref="K52" dT="2021-05-27T01:08:37.88" personId="{A8549189-691A-4E5A-AA3D-4B19753C5CBC}" id="{B3EBF255-5C4B-4FFE-A50D-94DEB60EF99E}">
    <text>This is lower than average land rent in Iowa.</text>
  </threadedComment>
  <threadedComment ref="N52" dT="2021-05-27T01:08:43.19" personId="{A8549189-691A-4E5A-AA3D-4B19753C5CBC}" id="{BCF653F5-E34F-4DF1-AB74-70A841EDBF10}">
    <text>This is lower than average land rent in Iowa.</text>
  </threadedComment>
  <threadedComment ref="Q52" dT="2021-05-27T01:08:37.88" personId="{A8549189-691A-4E5A-AA3D-4B19753C5CBC}" id="{5216D2FB-F3C3-42BA-8194-AEF9DFF6E1B3}">
    <text>This is lower than average land rent in Iowa.</text>
  </threadedComment>
  <threadedComment ref="B60" dT="2021-06-28T17:34:26.63" personId="{A8549189-691A-4E5A-AA3D-4B19753C5CBC}" id="{1A1B6B53-F518-439B-9FFB-BEE76701222E}">
    <text>Calculated using survey data from Practical Farmers of Iowa. Calculated as the average of (value of feed replaced) + (value of reduced labor) - (cover crop termination) - (extra labor needed) - (fence, water) from this table https://practicalfarmers.org/wp-content/uploads/2020/06/Econimic_Table1.png</text>
  </threadedComment>
  <threadedComment ref="H60" dT="2021-06-28T17:34:39.01" personId="{A8549189-691A-4E5A-AA3D-4B19753C5CBC}" id="{E1A2B0B4-5EEA-48E2-A8BB-176C9A142B71}">
    <text>Calculated using survey data from Practical Farmers of Iowa. Calculated as the average of (value of feed replaced) + (value of reduced labor) - (cover crop termination) - (extra labor needed) - (fence, water) from this table https://practicalfarmers.org/wp-content/uploads/2020/06/Econimic_Table1.png</text>
  </threadedComment>
  <threadedComment ref="N60" dT="2021-06-28T17:34:51.31" personId="{A8549189-691A-4E5A-AA3D-4B19753C5CBC}" id="{7C50BC6A-7EBE-41D2-96FB-14ACBB62B67C}">
    <text>Calculated using survey data from Practical Farmers of Iowa. Calculated as the average of (value of feed replaced) + (value of reduced labor) - (cover crop termination) - (extra labor needed) - (fence, water) from this table https://practicalfarmers.org/wp-content/uploads/2020/06/Econimic_Table1.png</text>
  </threadedComment>
  <threadedComment ref="E73" dT="2021-05-27T11:44:16.50" personId="{A8549189-691A-4E5A-AA3D-4B19753C5CBC}" id="{7BF1B5B2-A67E-485D-84D4-DEC9BAEF742F}">
    <text>This assumes half an hour less of operator time per acre due to no-till, which reduces labor expenses by $7.62 per acre.</text>
  </threadedComment>
  <threadedComment ref="K73" dT="2021-05-27T11:44:24.15" personId="{A8549189-691A-4E5A-AA3D-4B19753C5CBC}" id="{E198C168-DDC5-44D4-BFB5-922A519C713A}">
    <text>This assumes half an hour less of operator time per acre due to no-till, which reduces labor expenses by $7.62 per acre.</text>
  </threadedComment>
  <threadedComment ref="Q73" dT="2021-05-27T11:44:24.15" personId="{A8549189-691A-4E5A-AA3D-4B19753C5CBC}" id="{5D2AB9AA-C204-4B4B-988C-9577C829692E}">
    <text>This assumes half an hour less of operator time per acre due to no-till, which reduces labor expenses by $7.62 per acre.</text>
  </threadedComment>
  <threadedComment ref="E74" dT="2021-05-27T11:43:06.90" personId="{A8549189-691A-4E5A-AA3D-4B19753C5CBC}" id="{9608631A-9E8C-4D17-BE79-4AB401DE4364}">
    <text>The herbicide reduction attributed to adopting a no-till/cover crop system may vary significantly from $16 in saving all the way to increased apprication and costs.</text>
  </threadedComment>
  <threadedComment ref="K74" dT="2021-05-27T11:43:13.12" personId="{A8549189-691A-4E5A-AA3D-4B19753C5CBC}" id="{F385724E-5004-4B8E-BF3B-139500E6C25B}">
    <text>The herbicide reduction attributed to adopting a no-till/cover crop system may vary significantly from $16 in saving all the way to increased apprication and costs.</text>
  </threadedComment>
  <threadedComment ref="Q74" dT="2021-05-27T11:43:13.12" personId="{A8549189-691A-4E5A-AA3D-4B19753C5CBC}" id="{37520FB1-915C-4357-A81A-68183DB1C989}">
    <text>The herbicide reduction attributed to adopting a no-till/cover crop system may vary significantly from $16 in saving all the way to increased apprication and costs.</text>
  </threadedComment>
  <threadedComment ref="B77" dT="2021-05-27T11:42:34.55" personId="{A8549189-691A-4E5A-AA3D-4B19753C5CBC}" id="{4257E94B-4FC2-4500-9764-FEF3F91806B0}">
    <text>$15 if the cover crop is applied by the operator as a separate pass. $3 per acre if the cover crop is applied during the fertilizer pass.</text>
  </threadedComment>
  <threadedComment ref="H77" dT="2021-05-27T11:42:39.74" personId="{A8549189-691A-4E5A-AA3D-4B19753C5CBC}" id="{73927771-DDDE-454F-A648-D17788EB9359}">
    <text>$15 if the cover crop is applied by the operator as a separate pass. $3 per acre if the cover crop is applied during the fertilizer pass.</text>
  </threadedComment>
  <threadedComment ref="N77" dT="2021-05-27T11:42:45.28" personId="{A8549189-691A-4E5A-AA3D-4B19753C5CBC}" id="{3E9E26D4-EC30-45C8-9DF8-F54B0FD2A679}">
    <text>$15 if the cover crop is applied by the operator as a separate pass. $3 per acre if the cover crop is applied during the fertilizer pass.</text>
  </threadedComment>
  <threadedComment ref="R78" dT="2021-06-17T17:15:51.86" personId="{A8549189-691A-4E5A-AA3D-4B19753C5CBC}" id="{BFD5D021-605C-4AE0-B207-BCE5E178A13F}">
    <text>List other savings taht could happen</text>
  </threadedComment>
  <threadedComment ref="B85" dT="2021-06-28T17:34:26.63" personId="{A8549189-691A-4E5A-AA3D-4B19753C5CBC}" id="{0DA3EECF-CAB8-4805-8C55-28ACCAA66FDD}">
    <text>Calculated using survey data from Practical Farmers of Iowa. Calculated as the average of (value of feed replaced) + (value of reduced labor) - (cover crop termination) - (extra labor needed) - (fence, water) from this table https://practicalfarmers.org/wp-content/uploads/2020/06/Econimic_Table1.png</text>
  </threadedComment>
  <threadedComment ref="H85" dT="2021-06-28T17:34:26.63" personId="{A8549189-691A-4E5A-AA3D-4B19753C5CBC}" id="{7D889494-6E89-4405-9E65-1619F856DAE5}">
    <text>Calculated using survey data from Practical Farmers of Iowa. Calculated as the average of (value of feed replaced) + (value of reduced labor) - (cover crop termination) - (extra labor needed) - (fence, water) from this table https://practicalfarmers.org/wp-content/uploads/2020/06/Econimic_Table1.png</text>
  </threadedComment>
  <threadedComment ref="N85" dT="2021-06-28T17:34:26.63" personId="{A8549189-691A-4E5A-AA3D-4B19753C5CBC}" id="{E097F6F3-358A-47C7-BD81-DC487C30D035}">
    <text>Calculated using survey data from Practical Farmers of Iowa. Calculated as the average of (value of feed replaced) + (value of reduced labor) - (cover crop termination) - (extra labor needed) - (fence, water) from this table https://practicalfarmers.org/wp-content/uploads/2020/06/Econimic_Table1.png</text>
  </threadedComment>
</ThreadedComments>
</file>

<file path=xl/threadedComments/threadedComment2.xml><?xml version="1.0" encoding="utf-8"?>
<ThreadedComments xmlns="http://schemas.microsoft.com/office/spreadsheetml/2018/threadedcomments" xmlns:x="http://schemas.openxmlformats.org/spreadsheetml/2006/main">
  <threadedComment ref="C30" dT="2021-05-27T11:32:08.47" personId="{A8549189-691A-4E5A-AA3D-4B19753C5CBC}" id="{CEAC75C4-B2B0-4483-B3BA-E2589C2DC52F}">
    <text>As of April 8th, 2021. https://farmdocdaily.illinois.edu/2021/04/fertilizer-price-increases-for-2021-production.html</text>
  </threadedComment>
  <threadedComment ref="E40" dT="2021-05-27T01:03:50.57" personId="{A8549189-691A-4E5A-AA3D-4B19753C5CBC}" id="{FF8357B5-DC98-48E8-AB63-D6EAAA5B2FB7}">
    <text>This cost of crop insurance represents a low coverage level of revenue protection. Many farmers will have higher coverage.</text>
  </threadedComment>
  <threadedComment ref="C83" dT="2021-08-25T19:39:27.27" personId="{A8549189-691A-4E5A-AA3D-4B19753C5CBC}" id="{B8B529A2-3BBF-46FD-B4B6-C9BEE326D7BD}">
    <text>The default corn price is a 5-year average corn price received by Iowa farmers between the years 2016-2020. The 5-year average was obtained Iowa State Ag Decision Maker which pulled from USDA NASS data. https://www.extension.iastate.edu/agdm/crops/pdf/a2-11.pdf</text>
  </threadedComment>
</ThreadedComments>
</file>

<file path=xl/threadedComments/threadedComment3.xml><?xml version="1.0" encoding="utf-8"?>
<ThreadedComments xmlns="http://schemas.microsoft.com/office/spreadsheetml/2018/threadedcomments" xmlns:x="http://schemas.openxmlformats.org/spreadsheetml/2006/main">
  <threadedComment ref="E35" dT="2021-05-27T01:04:06.02" personId="{A8549189-691A-4E5A-AA3D-4B19753C5CBC}" id="{F17D7093-9624-42F4-95A6-C35E3E00CAAF}">
    <text>This cost of crop insurance represents a low coverage level of revenue protection. Many farmers will have higher coverage.</text>
  </threadedComment>
  <threadedComment ref="C75" dT="2021-08-25T19:40:21.41" personId="{A8549189-691A-4E5A-AA3D-4B19753C5CBC}" id="{18CE2803-CF18-4A35-9322-4A762284871A}">
    <text>The default soybean price is a 5-year average soybean price received by Iowa farmers between the years 2016-2020. The 5-year average was obtained Iowa State Ag Decision Maker which pulled from USDA NASS data. https://www.extension.iastate.edu/agdm/crops/pdf/a2-11.pdf</text>
  </threadedComment>
</ThreadedComments>
</file>

<file path=xl/threadedComments/threadedComment4.xml><?xml version="1.0" encoding="utf-8"?>
<ThreadedComments xmlns="http://schemas.microsoft.com/office/spreadsheetml/2018/threadedcomments" xmlns:x="http://schemas.openxmlformats.org/spreadsheetml/2006/main">
  <threadedComment ref="C9" dT="2021-06-17T17:46:40.42" personId="{A8549189-691A-4E5A-AA3D-4B19753C5CBC}" id="{8BF3AC33-7442-48DD-87CE-53B727F08D19}">
    <text>Product savings ($12.31), passes ($7.50) (one pass saving)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https://www.fsa.usda.gov/programs-and-services/price-support/ldp-rates/index" TargetMode="External"/><Relationship Id="rId7" Type="http://schemas.openxmlformats.org/officeDocument/2006/relationships/comments" Target="../comments2.xml"/><Relationship Id="rId2" Type="http://schemas.openxmlformats.org/officeDocument/2006/relationships/hyperlink" Target="http://www.cmegroup.com/" TargetMode="External"/><Relationship Id="rId1" Type="http://schemas.openxmlformats.org/officeDocument/2006/relationships/hyperlink" Target="http://www.extension.iastate.edu/agdm/crops/pdf/a1-20.pdf"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www.fsa.usda.gov/FSA/displayLDPRates?area=home&amp;subject=prsu&amp;topic=ldp-ldp"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fsa.usda.gov/programs-and-services/price-support/ldp-rates/index" TargetMode="External"/><Relationship Id="rId7" Type="http://schemas.microsoft.com/office/2017/10/relationships/threadedComment" Target="../threadedComments/threadedComment3.xml"/><Relationship Id="rId2" Type="http://schemas.openxmlformats.org/officeDocument/2006/relationships/hyperlink" Target="http://www.cmegroup.com/" TargetMode="External"/><Relationship Id="rId1" Type="http://schemas.openxmlformats.org/officeDocument/2006/relationships/hyperlink" Target="http://www.extension.iastate.edu/agdm/crops/pdf/a1-20.pdf"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hyperlink" Target="http://www.fsa.usda.gov/FSA/displayLDPRates?area=home&amp;subject=prsu&amp;topic=ldp-ldp"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07F89-4679-4881-BB18-8E4A03FFC1E4}">
  <sheetPr codeName="Sheet1"/>
  <dimension ref="B1:L19"/>
  <sheetViews>
    <sheetView showGridLines="0" tabSelected="1" topLeftCell="A15" zoomScaleNormal="100" workbookViewId="0">
      <selection activeCell="B15" sqref="B15:L15"/>
    </sheetView>
  </sheetViews>
  <sheetFormatPr defaultColWidth="8.85546875" defaultRowHeight="15" x14ac:dyDescent="0.25"/>
  <cols>
    <col min="1" max="16384" width="8.85546875" style="20"/>
  </cols>
  <sheetData>
    <row r="1" spans="2:12" ht="14.45" customHeight="1" x14ac:dyDescent="0.25">
      <c r="E1" s="160" t="s">
        <v>171</v>
      </c>
      <c r="F1" s="160"/>
      <c r="G1" s="160"/>
      <c r="H1" s="160"/>
      <c r="I1" s="160"/>
      <c r="J1" s="160"/>
      <c r="K1" s="160"/>
      <c r="L1" s="160"/>
    </row>
    <row r="2" spans="2:12" ht="14.45" customHeight="1" x14ac:dyDescent="0.25">
      <c r="E2" s="160"/>
      <c r="F2" s="160"/>
      <c r="G2" s="160"/>
      <c r="H2" s="160"/>
      <c r="I2" s="160"/>
      <c r="J2" s="160"/>
      <c r="K2" s="160"/>
      <c r="L2" s="160"/>
    </row>
    <row r="3" spans="2:12" ht="14.45" customHeight="1" x14ac:dyDescent="0.25">
      <c r="E3" s="160"/>
      <c r="F3" s="160"/>
      <c r="G3" s="160"/>
      <c r="H3" s="160"/>
      <c r="I3" s="160"/>
      <c r="J3" s="160"/>
      <c r="K3" s="160"/>
      <c r="L3" s="160"/>
    </row>
    <row r="4" spans="2:12" ht="14.45" customHeight="1" x14ac:dyDescent="0.25">
      <c r="E4" s="160"/>
      <c r="F4" s="160"/>
      <c r="G4" s="160"/>
      <c r="H4" s="160"/>
      <c r="I4" s="160"/>
      <c r="J4" s="160"/>
      <c r="K4" s="160"/>
      <c r="L4" s="160"/>
    </row>
    <row r="5" spans="2:12" ht="14.45" customHeight="1" x14ac:dyDescent="0.25">
      <c r="E5" s="161" t="s">
        <v>159</v>
      </c>
      <c r="F5" s="161"/>
      <c r="G5" s="161"/>
      <c r="H5" s="161"/>
      <c r="I5" s="161"/>
      <c r="J5" s="161"/>
      <c r="K5" s="161"/>
      <c r="L5" s="161"/>
    </row>
    <row r="6" spans="2:12" ht="14.45" customHeight="1" x14ac:dyDescent="0.25">
      <c r="E6" s="161"/>
      <c r="F6" s="161"/>
      <c r="G6" s="161"/>
      <c r="H6" s="161"/>
      <c r="I6" s="161"/>
      <c r="J6" s="161"/>
      <c r="K6" s="161"/>
      <c r="L6" s="161"/>
    </row>
    <row r="9" spans="2:12" x14ac:dyDescent="0.25">
      <c r="B9" s="21" t="s">
        <v>172</v>
      </c>
    </row>
    <row r="10" spans="2:12" ht="145.5" customHeight="1" x14ac:dyDescent="0.25">
      <c r="B10" s="159" t="s">
        <v>178</v>
      </c>
      <c r="C10" s="159"/>
      <c r="D10" s="159"/>
      <c r="E10" s="159"/>
      <c r="F10" s="159"/>
      <c r="G10" s="159"/>
      <c r="H10" s="159"/>
      <c r="I10" s="159"/>
      <c r="J10" s="159"/>
      <c r="K10" s="159"/>
      <c r="L10" s="159"/>
    </row>
    <row r="11" spans="2:12" ht="116.45" customHeight="1" x14ac:dyDescent="0.25">
      <c r="B11" s="159" t="s">
        <v>179</v>
      </c>
      <c r="C11" s="159"/>
      <c r="D11" s="159"/>
      <c r="E11" s="159"/>
      <c r="F11" s="159"/>
      <c r="G11" s="159"/>
      <c r="H11" s="159"/>
      <c r="I11" s="159"/>
      <c r="J11" s="159"/>
      <c r="K11" s="159"/>
      <c r="L11" s="159"/>
    </row>
    <row r="12" spans="2:12" ht="57.6" customHeight="1" x14ac:dyDescent="0.25">
      <c r="B12" s="159" t="s">
        <v>174</v>
      </c>
      <c r="C12" s="159"/>
      <c r="D12" s="159"/>
      <c r="E12" s="159"/>
      <c r="F12" s="159"/>
      <c r="G12" s="159"/>
      <c r="H12" s="159"/>
      <c r="I12" s="159"/>
      <c r="J12" s="159"/>
      <c r="K12" s="159"/>
      <c r="L12" s="159"/>
    </row>
    <row r="13" spans="2:12" x14ac:dyDescent="0.25">
      <c r="B13" s="21" t="s">
        <v>173</v>
      </c>
    </row>
    <row r="14" spans="2:12" ht="103.9" customHeight="1" x14ac:dyDescent="0.25">
      <c r="B14" s="159" t="s">
        <v>180</v>
      </c>
      <c r="C14" s="159"/>
      <c r="D14" s="159"/>
      <c r="E14" s="159"/>
      <c r="F14" s="159"/>
      <c r="G14" s="159"/>
      <c r="H14" s="159"/>
      <c r="I14" s="159"/>
      <c r="J14" s="159"/>
      <c r="K14" s="159"/>
      <c r="L14" s="159"/>
    </row>
    <row r="15" spans="2:12" ht="97.9" customHeight="1" x14ac:dyDescent="0.25">
      <c r="B15" s="159" t="s">
        <v>184</v>
      </c>
      <c r="C15" s="159"/>
      <c r="D15" s="159"/>
      <c r="E15" s="159"/>
      <c r="F15" s="159"/>
      <c r="G15" s="159"/>
      <c r="H15" s="159"/>
      <c r="I15" s="159"/>
      <c r="J15" s="159"/>
      <c r="K15" s="159"/>
      <c r="L15" s="159"/>
    </row>
    <row r="16" spans="2:12" ht="35.450000000000003" customHeight="1" x14ac:dyDescent="0.25">
      <c r="B16" s="157" t="s">
        <v>175</v>
      </c>
      <c r="C16" s="157"/>
      <c r="D16" s="157"/>
      <c r="E16" s="157"/>
      <c r="F16" s="157"/>
      <c r="G16" s="157"/>
      <c r="H16" s="157"/>
      <c r="I16" s="157"/>
      <c r="J16" s="157"/>
      <c r="K16" s="157"/>
      <c r="L16" s="157"/>
    </row>
    <row r="17" spans="2:12" ht="33.6" customHeight="1" x14ac:dyDescent="0.25">
      <c r="B17" s="158" t="s">
        <v>176</v>
      </c>
      <c r="C17" s="158"/>
      <c r="D17" s="158"/>
      <c r="E17" s="158"/>
      <c r="F17" s="158"/>
      <c r="G17" s="158"/>
      <c r="H17" s="158"/>
      <c r="I17" s="158"/>
      <c r="J17" s="158"/>
      <c r="K17" s="158"/>
      <c r="L17" s="158"/>
    </row>
    <row r="19" spans="2:12" x14ac:dyDescent="0.25">
      <c r="B19" s="156" t="s">
        <v>183</v>
      </c>
      <c r="C19" s="156"/>
      <c r="D19" s="156"/>
      <c r="E19" s="156"/>
      <c r="F19" s="156"/>
      <c r="G19" s="156"/>
      <c r="H19" s="156"/>
      <c r="I19" s="156"/>
      <c r="J19" s="156"/>
      <c r="K19" s="156"/>
    </row>
  </sheetData>
  <sheetProtection algorithmName="SHA-512" hashValue="TEBkJ/dIfwwqSzMlxauLTYZWTAHm48J2cXNZbnJt1CTKFLaCDdUXKtStjFpeWxErv8WMKsRUOkNZmKLoa6Z21g==" saltValue="HD6FakUTd+nwLRJTbIf0Mw==" spinCount="100000" sheet="1" objects="1" scenarios="1"/>
  <mergeCells count="10">
    <mergeCell ref="E1:L4"/>
    <mergeCell ref="E5:L6"/>
    <mergeCell ref="B10:L10"/>
    <mergeCell ref="B11:L11"/>
    <mergeCell ref="B15:L15"/>
    <mergeCell ref="B19:K19"/>
    <mergeCell ref="B16:L16"/>
    <mergeCell ref="B17:L17"/>
    <mergeCell ref="B12:L12"/>
    <mergeCell ref="B14:L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9A6F-52E9-403D-B418-EF11EC721933}">
  <sheetPr codeName="Sheet2"/>
  <dimension ref="A2:AN89"/>
  <sheetViews>
    <sheetView zoomScale="84" zoomScaleNormal="84" workbookViewId="0">
      <selection activeCell="A67" sqref="A67:Q67"/>
    </sheetView>
  </sheetViews>
  <sheetFormatPr defaultColWidth="8.85546875" defaultRowHeight="15" x14ac:dyDescent="0.25"/>
  <cols>
    <col min="1" max="1" width="38.7109375" style="20" bestFit="1" customWidth="1"/>
    <col min="2" max="2" width="11.85546875" style="20" bestFit="1" customWidth="1"/>
    <col min="3" max="3" width="8.85546875" style="34"/>
    <col min="4" max="4" width="38.7109375" style="20" bestFit="1" customWidth="1"/>
    <col min="5" max="5" width="10.28515625" style="20" bestFit="1" customWidth="1"/>
    <col min="6" max="6" width="8.85546875" style="20"/>
    <col min="7" max="7" width="38.7109375" style="20" bestFit="1" customWidth="1"/>
    <col min="8" max="8" width="13" style="20" bestFit="1" customWidth="1"/>
    <col min="9" max="9" width="8.85546875" style="20"/>
    <col min="10" max="10" width="38.7109375" style="20" bestFit="1" customWidth="1"/>
    <col min="11" max="11" width="10.28515625" style="20" bestFit="1" customWidth="1"/>
    <col min="12" max="12" width="8.85546875" style="20"/>
    <col min="13" max="13" width="38.7109375" style="20" bestFit="1" customWidth="1"/>
    <col min="14" max="14" width="11.85546875" style="20" bestFit="1" customWidth="1"/>
    <col min="15" max="15" width="11.85546875" style="20" customWidth="1"/>
    <col min="16" max="16" width="38.7109375" style="20" bestFit="1" customWidth="1"/>
    <col min="17" max="17" width="10.28515625" style="20" bestFit="1" customWidth="1"/>
    <col min="18" max="18" width="8.85546875" style="20" customWidth="1"/>
    <col min="19" max="16384" width="8.85546875" style="20"/>
  </cols>
  <sheetData>
    <row r="2" spans="1:18" x14ac:dyDescent="0.25">
      <c r="A2" s="162" t="s">
        <v>181</v>
      </c>
      <c r="B2" s="162"/>
      <c r="C2" s="162"/>
      <c r="D2" s="162"/>
      <c r="E2" s="162"/>
      <c r="F2" s="162"/>
      <c r="G2" s="162"/>
      <c r="H2" s="162"/>
      <c r="I2" s="162"/>
      <c r="J2" s="162"/>
      <c r="K2" s="162"/>
      <c r="L2" s="162"/>
      <c r="M2" s="162"/>
      <c r="N2" s="162"/>
      <c r="O2" s="162"/>
      <c r="P2" s="162"/>
      <c r="Q2" s="162"/>
    </row>
    <row r="4" spans="1:18" s="27" customFormat="1" x14ac:dyDescent="0.25">
      <c r="A4" s="164" t="s">
        <v>44</v>
      </c>
      <c r="B4" s="164"/>
      <c r="C4" s="24"/>
      <c r="D4" s="164" t="s">
        <v>45</v>
      </c>
      <c r="E4" s="164"/>
      <c r="F4" s="25"/>
      <c r="G4" s="164" t="s">
        <v>47</v>
      </c>
      <c r="H4" s="164"/>
      <c r="I4" s="25"/>
      <c r="J4" s="164" t="s">
        <v>48</v>
      </c>
      <c r="K4" s="164"/>
      <c r="L4" s="25"/>
      <c r="M4" s="164" t="s">
        <v>49</v>
      </c>
      <c r="N4" s="164"/>
      <c r="O4" s="26"/>
      <c r="P4" s="164" t="s">
        <v>162</v>
      </c>
      <c r="Q4" s="164"/>
      <c r="R4" s="27" t="s">
        <v>128</v>
      </c>
    </row>
    <row r="5" spans="1:18" s="30" customFormat="1" x14ac:dyDescent="0.25">
      <c r="A5" s="163" t="s">
        <v>35</v>
      </c>
      <c r="B5" s="163"/>
      <c r="C5" s="28"/>
      <c r="D5" s="163" t="s">
        <v>43</v>
      </c>
      <c r="E5" s="163"/>
      <c r="F5" s="20"/>
      <c r="G5" s="163" t="s">
        <v>35</v>
      </c>
      <c r="H5" s="163"/>
      <c r="I5" s="20"/>
      <c r="J5" s="163" t="s">
        <v>43</v>
      </c>
      <c r="K5" s="163"/>
      <c r="L5" s="20"/>
      <c r="M5" s="163" t="s">
        <v>35</v>
      </c>
      <c r="N5" s="163"/>
      <c r="O5" s="29"/>
      <c r="P5" s="163" t="s">
        <v>43</v>
      </c>
      <c r="Q5" s="163"/>
    </row>
    <row r="6" spans="1:18" s="30" customFormat="1" x14ac:dyDescent="0.25">
      <c r="A6" s="163" t="s">
        <v>36</v>
      </c>
      <c r="B6" s="163"/>
      <c r="C6" s="28"/>
      <c r="D6" s="163" t="s">
        <v>160</v>
      </c>
      <c r="E6" s="163"/>
      <c r="F6" s="20"/>
      <c r="G6" s="163" t="s">
        <v>36</v>
      </c>
      <c r="H6" s="163"/>
      <c r="I6" s="20"/>
      <c r="J6" s="163" t="s">
        <v>160</v>
      </c>
      <c r="K6" s="163"/>
      <c r="L6" s="20"/>
      <c r="M6" s="163" t="s">
        <v>36</v>
      </c>
      <c r="N6" s="163"/>
      <c r="O6" s="29"/>
      <c r="P6" s="163" t="s">
        <v>160</v>
      </c>
      <c r="Q6" s="163"/>
    </row>
    <row r="7" spans="1:18" s="30" customFormat="1" ht="15.75" thickBot="1" x14ac:dyDescent="0.3">
      <c r="A7" s="31" t="s">
        <v>0</v>
      </c>
      <c r="B7" s="32"/>
      <c r="C7" s="32"/>
      <c r="D7" s="31" t="s">
        <v>0</v>
      </c>
      <c r="E7" s="32"/>
      <c r="F7" s="32"/>
      <c r="G7" s="31" t="s">
        <v>0</v>
      </c>
      <c r="H7" s="32"/>
      <c r="I7" s="32"/>
      <c r="J7" s="31" t="s">
        <v>0</v>
      </c>
      <c r="K7" s="32"/>
      <c r="L7" s="32"/>
      <c r="M7" s="31" t="s">
        <v>0</v>
      </c>
      <c r="N7" s="32"/>
      <c r="O7" s="32"/>
      <c r="P7" s="31" t="s">
        <v>0</v>
      </c>
      <c r="Q7" s="32"/>
    </row>
    <row r="8" spans="1:18" s="30" customFormat="1" x14ac:dyDescent="0.25">
      <c r="A8" s="33"/>
      <c r="B8" s="34"/>
      <c r="C8" s="35"/>
      <c r="D8" s="33"/>
      <c r="E8" s="34"/>
      <c r="F8" s="35"/>
      <c r="G8" s="33"/>
      <c r="H8" s="34"/>
      <c r="I8" s="35"/>
      <c r="J8" s="33"/>
      <c r="K8" s="34"/>
      <c r="L8" s="35"/>
      <c r="M8" s="33"/>
      <c r="N8" s="34"/>
      <c r="O8" s="34"/>
      <c r="P8" s="33"/>
      <c r="Q8" s="34"/>
    </row>
    <row r="9" spans="1:18" s="30" customFormat="1" x14ac:dyDescent="0.25">
      <c r="A9" s="20" t="s">
        <v>1</v>
      </c>
      <c r="B9" s="20">
        <f>'Corn variables'!$F$9</f>
        <v>201</v>
      </c>
      <c r="C9" s="35"/>
      <c r="D9" s="20" t="s">
        <v>1</v>
      </c>
      <c r="E9" s="20">
        <f>'Soybean variables'!$F$9</f>
        <v>56</v>
      </c>
      <c r="F9" s="36"/>
      <c r="G9" s="20" t="s">
        <v>1</v>
      </c>
      <c r="H9" s="20">
        <f>'Corn variables'!$F$9</f>
        <v>201</v>
      </c>
      <c r="I9" s="36"/>
      <c r="J9" s="20" t="s">
        <v>1</v>
      </c>
      <c r="K9" s="20">
        <f>'Soybean variables'!$F$9</f>
        <v>56</v>
      </c>
      <c r="L9" s="36"/>
      <c r="M9" s="37" t="s">
        <v>1</v>
      </c>
      <c r="N9" s="37">
        <f>'Corn variables'!$F$9+'Conservation partial budget'!F6</f>
        <v>206</v>
      </c>
      <c r="O9" s="20"/>
      <c r="P9" s="37" t="s">
        <v>1</v>
      </c>
      <c r="Q9" s="37">
        <f>'Soybean variables'!$F$9+'Conservation partial budget'!G6</f>
        <v>59</v>
      </c>
    </row>
    <row r="10" spans="1:18" s="30" customFormat="1" x14ac:dyDescent="0.25">
      <c r="A10" s="38" t="s">
        <v>2</v>
      </c>
      <c r="B10" s="39">
        <f>'Corn variables'!$C$83</f>
        <v>3.61</v>
      </c>
      <c r="C10" s="40"/>
      <c r="D10" s="38" t="s">
        <v>2</v>
      </c>
      <c r="E10" s="41">
        <f>'Soybean variables'!$C$75</f>
        <v>8.1199999999999992</v>
      </c>
      <c r="F10" s="42"/>
      <c r="G10" s="38" t="s">
        <v>2</v>
      </c>
      <c r="H10" s="39">
        <f>'Corn variables'!$C$83</f>
        <v>3.61</v>
      </c>
      <c r="I10" s="42"/>
      <c r="J10" s="38" t="s">
        <v>2</v>
      </c>
      <c r="K10" s="41">
        <f>'Soybean variables'!$C$75</f>
        <v>8.1199999999999992</v>
      </c>
      <c r="L10" s="42"/>
      <c r="M10" s="38" t="s">
        <v>2</v>
      </c>
      <c r="N10" s="39">
        <f>'Corn variables'!$C$83</f>
        <v>3.61</v>
      </c>
      <c r="O10" s="39"/>
      <c r="P10" s="38" t="s">
        <v>2</v>
      </c>
      <c r="Q10" s="41">
        <f>'Soybean variables'!$C$75</f>
        <v>8.1199999999999992</v>
      </c>
    </row>
    <row r="11" spans="1:18" s="27" customFormat="1" x14ac:dyDescent="0.25">
      <c r="A11" s="43" t="s">
        <v>3</v>
      </c>
      <c r="B11" s="44">
        <f>B9*B10</f>
        <v>725.61</v>
      </c>
      <c r="C11" s="45"/>
      <c r="D11" s="43" t="s">
        <v>3</v>
      </c>
      <c r="E11" s="46">
        <f>E9*E10</f>
        <v>454.71999999999997</v>
      </c>
      <c r="F11" s="43"/>
      <c r="G11" s="43" t="s">
        <v>3</v>
      </c>
      <c r="H11" s="44">
        <f>H9*H10</f>
        <v>725.61</v>
      </c>
      <c r="I11" s="43"/>
      <c r="J11" s="43" t="s">
        <v>3</v>
      </c>
      <c r="K11" s="46">
        <f>K9*K10</f>
        <v>454.71999999999997</v>
      </c>
      <c r="L11" s="43"/>
      <c r="M11" s="43" t="s">
        <v>3</v>
      </c>
      <c r="N11" s="44">
        <f>N9*N10</f>
        <v>743.66</v>
      </c>
      <c r="O11" s="44"/>
      <c r="P11" s="43" t="s">
        <v>3</v>
      </c>
      <c r="Q11" s="46">
        <f>Q9*Q10</f>
        <v>479.07999999999993</v>
      </c>
    </row>
    <row r="12" spans="1:18" s="30" customFormat="1" x14ac:dyDescent="0.25">
      <c r="A12" s="20"/>
      <c r="B12" s="20"/>
      <c r="C12" s="35"/>
      <c r="D12" s="20"/>
      <c r="E12" s="20"/>
      <c r="F12" s="36"/>
      <c r="G12" s="20"/>
      <c r="H12" s="20"/>
      <c r="I12" s="36"/>
      <c r="J12" s="20"/>
      <c r="K12" s="20"/>
      <c r="L12" s="36"/>
      <c r="M12" s="20"/>
      <c r="N12" s="20"/>
      <c r="O12" s="20"/>
      <c r="P12" s="20"/>
      <c r="Q12" s="20"/>
    </row>
    <row r="13" spans="1:18" s="30" customFormat="1" ht="15" customHeight="1" thickBot="1" x14ac:dyDescent="0.3">
      <c r="A13" s="31" t="s">
        <v>4</v>
      </c>
      <c r="B13" s="32"/>
      <c r="C13" s="47"/>
      <c r="D13" s="31" t="s">
        <v>4</v>
      </c>
      <c r="E13" s="32"/>
      <c r="F13" s="47"/>
      <c r="G13" s="31" t="s">
        <v>4</v>
      </c>
      <c r="H13" s="32"/>
      <c r="I13" s="47"/>
      <c r="J13" s="31" t="s">
        <v>4</v>
      </c>
      <c r="K13" s="32"/>
      <c r="L13" s="47"/>
      <c r="M13" s="31" t="s">
        <v>4</v>
      </c>
      <c r="N13" s="32"/>
      <c r="O13" s="32"/>
      <c r="P13" s="31" t="s">
        <v>4</v>
      </c>
      <c r="Q13" s="32"/>
    </row>
    <row r="14" spans="1:18" s="30" customFormat="1" ht="15" customHeight="1" x14ac:dyDescent="0.25">
      <c r="A14" s="25"/>
      <c r="B14" s="20"/>
      <c r="C14" s="35"/>
      <c r="D14" s="25"/>
      <c r="E14" s="20"/>
      <c r="F14" s="36"/>
      <c r="G14" s="25"/>
      <c r="H14" s="20"/>
      <c r="I14" s="36"/>
      <c r="J14" s="25"/>
      <c r="K14" s="20"/>
      <c r="L14" s="36"/>
      <c r="M14" s="25"/>
      <c r="N14" s="20"/>
      <c r="O14" s="20"/>
      <c r="P14" s="25"/>
      <c r="Q14" s="20"/>
    </row>
    <row r="15" spans="1:18" s="30" customFormat="1" x14ac:dyDescent="0.25">
      <c r="A15" s="48" t="s">
        <v>9</v>
      </c>
      <c r="B15" s="49"/>
      <c r="C15" s="42"/>
      <c r="D15" s="48" t="s">
        <v>9</v>
      </c>
      <c r="E15" s="38"/>
      <c r="F15" s="42"/>
      <c r="G15" s="48" t="s">
        <v>9</v>
      </c>
      <c r="H15" s="49"/>
      <c r="I15" s="42"/>
      <c r="J15" s="48" t="s">
        <v>9</v>
      </c>
      <c r="K15" s="38"/>
      <c r="L15" s="42"/>
      <c r="M15" s="48" t="s">
        <v>9</v>
      </c>
      <c r="N15" s="49"/>
      <c r="O15" s="49"/>
      <c r="P15" s="48" t="s">
        <v>9</v>
      </c>
      <c r="Q15" s="38"/>
    </row>
    <row r="16" spans="1:18" s="30" customFormat="1" x14ac:dyDescent="0.25">
      <c r="A16" s="50" t="s">
        <v>10</v>
      </c>
      <c r="B16" s="51">
        <f>'Corn variables'!$F$14</f>
        <v>7.5</v>
      </c>
      <c r="C16" s="52"/>
      <c r="D16" s="50" t="s">
        <v>10</v>
      </c>
      <c r="E16" s="51">
        <f>'Soybean variables'!$F$14</f>
        <v>7.5</v>
      </c>
      <c r="F16" s="36"/>
      <c r="G16" s="50" t="s">
        <v>10</v>
      </c>
      <c r="H16" s="51">
        <f>'Corn variables'!$F$14</f>
        <v>7.5</v>
      </c>
      <c r="I16" s="36"/>
      <c r="J16" s="50" t="s">
        <v>10</v>
      </c>
      <c r="K16" s="51">
        <f>'Soybean variables'!$F$14</f>
        <v>7.5</v>
      </c>
      <c r="L16" s="36"/>
      <c r="M16" s="50" t="s">
        <v>10</v>
      </c>
      <c r="N16" s="51">
        <f>'Corn variables'!$F$14</f>
        <v>7.5</v>
      </c>
      <c r="O16" s="51"/>
      <c r="P16" s="50" t="s">
        <v>10</v>
      </c>
      <c r="Q16" s="51">
        <f>'Soybean variables'!$F$14</f>
        <v>7.5</v>
      </c>
    </row>
    <row r="17" spans="1:17" s="30" customFormat="1" x14ac:dyDescent="0.25">
      <c r="A17" s="50" t="s">
        <v>11</v>
      </c>
      <c r="B17" s="51">
        <f>'Corn variables'!$F$15</f>
        <v>8.1999999999999993</v>
      </c>
      <c r="C17" s="52"/>
      <c r="D17" s="50" t="s">
        <v>46</v>
      </c>
      <c r="E17" s="51">
        <f>'Soybean variables'!$F$15</f>
        <v>7.9</v>
      </c>
      <c r="F17" s="36"/>
      <c r="G17" s="50" t="s">
        <v>11</v>
      </c>
      <c r="H17" s="51">
        <f>'Corn variables'!$F$15</f>
        <v>8.1999999999999993</v>
      </c>
      <c r="I17" s="36"/>
      <c r="J17" s="50" t="s">
        <v>46</v>
      </c>
      <c r="K17" s="51">
        <f>'Soybean variables'!$F$15</f>
        <v>7.9</v>
      </c>
      <c r="L17" s="36"/>
      <c r="M17" s="50" t="s">
        <v>11</v>
      </c>
      <c r="N17" s="51">
        <f>'Corn variables'!$F$15</f>
        <v>8.1999999999999993</v>
      </c>
      <c r="O17" s="51"/>
      <c r="P17" s="50" t="s">
        <v>46</v>
      </c>
      <c r="Q17" s="51">
        <f>'Soybean variables'!$F$15</f>
        <v>7.9</v>
      </c>
    </row>
    <row r="18" spans="1:17" s="30" customFormat="1" x14ac:dyDescent="0.25">
      <c r="A18" s="50" t="s">
        <v>12</v>
      </c>
      <c r="B18" s="51">
        <f>'Corn variables'!$F$16</f>
        <v>5</v>
      </c>
      <c r="C18" s="52"/>
      <c r="D18" s="50" t="s">
        <v>14</v>
      </c>
      <c r="E18" s="51">
        <f>'Soybean variables'!$F$16</f>
        <v>4</v>
      </c>
      <c r="F18" s="36"/>
      <c r="G18" s="50" t="s">
        <v>12</v>
      </c>
      <c r="H18" s="51">
        <f>'Corn variables'!$F$16</f>
        <v>5</v>
      </c>
      <c r="I18" s="36"/>
      <c r="J18" s="50" t="s">
        <v>14</v>
      </c>
      <c r="K18" s="51">
        <f>'Soybean variables'!$F$16</f>
        <v>4</v>
      </c>
      <c r="L18" s="36"/>
      <c r="M18" s="50" t="s">
        <v>12</v>
      </c>
      <c r="N18" s="51">
        <f>'Corn variables'!$F$16</f>
        <v>5</v>
      </c>
      <c r="O18" s="51"/>
      <c r="P18" s="50" t="s">
        <v>14</v>
      </c>
      <c r="Q18" s="51">
        <f>'Soybean variables'!$F$16</f>
        <v>4</v>
      </c>
    </row>
    <row r="19" spans="1:17" s="30" customFormat="1" x14ac:dyDescent="0.25">
      <c r="A19" s="50" t="s">
        <v>13</v>
      </c>
      <c r="B19" s="51">
        <f>'Corn variables'!$F$17</f>
        <v>10.1</v>
      </c>
      <c r="C19" s="52"/>
      <c r="D19" s="50" t="s">
        <v>14</v>
      </c>
      <c r="E19" s="51">
        <f>'Soybean variables'!$F$17</f>
        <v>4</v>
      </c>
      <c r="F19" s="36"/>
      <c r="G19" s="50" t="s">
        <v>13</v>
      </c>
      <c r="H19" s="51">
        <f>'Corn variables'!$F$17</f>
        <v>10.1</v>
      </c>
      <c r="I19" s="36"/>
      <c r="J19" s="50" t="s">
        <v>14</v>
      </c>
      <c r="K19" s="51">
        <f>'Soybean variables'!$F$17</f>
        <v>4</v>
      </c>
      <c r="L19" s="36"/>
      <c r="M19" s="50" t="s">
        <v>13</v>
      </c>
      <c r="N19" s="51">
        <f>'Corn variables'!$F$17</f>
        <v>10.1</v>
      </c>
      <c r="O19" s="51"/>
      <c r="P19" s="50" t="s">
        <v>14</v>
      </c>
      <c r="Q19" s="51">
        <f>'Soybean variables'!$F$17</f>
        <v>4</v>
      </c>
    </row>
    <row r="20" spans="1:17" s="30" customFormat="1" x14ac:dyDescent="0.25">
      <c r="A20" s="53" t="s">
        <v>24</v>
      </c>
      <c r="B20" s="54">
        <f>'Conservation partial budget'!$B$12</f>
        <v>15</v>
      </c>
      <c r="C20" s="52"/>
      <c r="D20" s="50" t="s">
        <v>15</v>
      </c>
      <c r="E20" s="51">
        <f>'Soybean variables'!$F$18</f>
        <v>0</v>
      </c>
      <c r="F20" s="36"/>
      <c r="G20" s="53" t="s">
        <v>24</v>
      </c>
      <c r="H20" s="54">
        <f>'Conservation partial budget'!D12</f>
        <v>15</v>
      </c>
      <c r="I20" s="36"/>
      <c r="J20" s="50" t="s">
        <v>15</v>
      </c>
      <c r="K20" s="51">
        <f>'Soybean variables'!$F$18</f>
        <v>0</v>
      </c>
      <c r="L20" s="36"/>
      <c r="M20" s="53" t="s">
        <v>24</v>
      </c>
      <c r="N20" s="54">
        <f>'Conservation partial budget'!F12</f>
        <v>15</v>
      </c>
      <c r="O20" s="54"/>
      <c r="P20" s="50" t="s">
        <v>15</v>
      </c>
      <c r="Q20" s="51">
        <f>'Soybean variables'!$F$18</f>
        <v>0</v>
      </c>
    </row>
    <row r="21" spans="1:17" s="30" customFormat="1" x14ac:dyDescent="0.25">
      <c r="A21" s="50" t="s">
        <v>14</v>
      </c>
      <c r="B21" s="51">
        <f>'Corn variables'!$F$18</f>
        <v>4</v>
      </c>
      <c r="C21" s="52"/>
      <c r="D21" s="50" t="s">
        <v>16</v>
      </c>
      <c r="E21" s="51">
        <f>'Soybean variables'!$F$19</f>
        <v>0</v>
      </c>
      <c r="F21" s="36"/>
      <c r="G21" s="50" t="s">
        <v>14</v>
      </c>
      <c r="H21" s="51">
        <f>'Corn variables'!$F$18</f>
        <v>4</v>
      </c>
      <c r="I21" s="36"/>
      <c r="J21" s="50" t="s">
        <v>16</v>
      </c>
      <c r="K21" s="51">
        <f>'Soybean variables'!$F$19</f>
        <v>0</v>
      </c>
      <c r="L21" s="36"/>
      <c r="M21" s="50" t="s">
        <v>14</v>
      </c>
      <c r="N21" s="51">
        <f>'Corn variables'!$F$18</f>
        <v>4</v>
      </c>
      <c r="O21" s="51"/>
      <c r="P21" s="50" t="s">
        <v>16</v>
      </c>
      <c r="Q21" s="51">
        <f>'Soybean variables'!$F$19</f>
        <v>0</v>
      </c>
    </row>
    <row r="22" spans="1:17" s="30" customFormat="1" x14ac:dyDescent="0.25">
      <c r="A22" s="50" t="s">
        <v>15</v>
      </c>
      <c r="B22" s="51">
        <f>'Corn variables'!$F$19</f>
        <v>0</v>
      </c>
      <c r="C22" s="52"/>
      <c r="D22" s="20"/>
      <c r="E22" s="51"/>
      <c r="F22" s="36"/>
      <c r="G22" s="50" t="s">
        <v>15</v>
      </c>
      <c r="H22" s="51">
        <f>'Corn variables'!$F$19</f>
        <v>0</v>
      </c>
      <c r="I22" s="36"/>
      <c r="J22" s="20"/>
      <c r="K22" s="51"/>
      <c r="L22" s="36"/>
      <c r="M22" s="50" t="s">
        <v>15</v>
      </c>
      <c r="N22" s="51">
        <f>'Corn variables'!$F$19</f>
        <v>0</v>
      </c>
      <c r="O22" s="51"/>
      <c r="P22" s="20"/>
      <c r="Q22" s="51"/>
    </row>
    <row r="23" spans="1:17" s="30" customFormat="1" x14ac:dyDescent="0.25">
      <c r="A23" s="55" t="s">
        <v>16</v>
      </c>
      <c r="B23" s="39">
        <f>'Corn variables'!$F$20</f>
        <v>0</v>
      </c>
      <c r="C23" s="40"/>
      <c r="D23" s="38"/>
      <c r="E23" s="39"/>
      <c r="F23" s="42"/>
      <c r="G23" s="55" t="s">
        <v>16</v>
      </c>
      <c r="H23" s="39">
        <f>'Corn variables'!$F$20</f>
        <v>0</v>
      </c>
      <c r="I23" s="42"/>
      <c r="J23" s="38"/>
      <c r="K23" s="39"/>
      <c r="L23" s="42"/>
      <c r="M23" s="55" t="s">
        <v>16</v>
      </c>
      <c r="N23" s="39">
        <f>'Corn variables'!$F$20</f>
        <v>0</v>
      </c>
      <c r="O23" s="39"/>
      <c r="P23" s="38"/>
      <c r="Q23" s="39"/>
    </row>
    <row r="24" spans="1:17" s="30" customFormat="1" x14ac:dyDescent="0.25">
      <c r="A24" s="50" t="s">
        <v>17</v>
      </c>
      <c r="B24" s="56">
        <f>SUM(B16:B23)</f>
        <v>49.8</v>
      </c>
      <c r="C24" s="57"/>
      <c r="D24" s="58" t="s">
        <v>17</v>
      </c>
      <c r="E24" s="59">
        <f>SUM(E16:E21)</f>
        <v>23.4</v>
      </c>
      <c r="F24" s="36"/>
      <c r="G24" s="50" t="s">
        <v>17</v>
      </c>
      <c r="H24" s="56">
        <f>SUM(H16:H23)</f>
        <v>49.8</v>
      </c>
      <c r="I24" s="36"/>
      <c r="J24" s="58" t="s">
        <v>17</v>
      </c>
      <c r="K24" s="59">
        <f>SUM(K16:K21)</f>
        <v>23.4</v>
      </c>
      <c r="L24" s="36"/>
      <c r="M24" s="50" t="s">
        <v>17</v>
      </c>
      <c r="N24" s="56">
        <f>SUM(N16:N23)</f>
        <v>49.8</v>
      </c>
      <c r="O24" s="56"/>
      <c r="P24" s="58" t="s">
        <v>17</v>
      </c>
      <c r="Q24" s="59">
        <f>SUM(Q16:Q21)</f>
        <v>23.4</v>
      </c>
    </row>
    <row r="25" spans="1:17" s="30" customFormat="1" x14ac:dyDescent="0.25">
      <c r="A25" s="20"/>
      <c r="B25" s="20"/>
      <c r="C25" s="35"/>
      <c r="D25" s="20"/>
      <c r="E25" s="20"/>
      <c r="F25" s="36"/>
      <c r="G25" s="20"/>
      <c r="H25" s="20"/>
      <c r="I25" s="36"/>
      <c r="J25" s="20"/>
      <c r="K25" s="20"/>
      <c r="L25" s="36"/>
      <c r="M25" s="20"/>
      <c r="N25" s="20"/>
      <c r="O25" s="20"/>
      <c r="P25" s="20"/>
      <c r="Q25" s="20"/>
    </row>
    <row r="26" spans="1:17" s="30" customFormat="1" x14ac:dyDescent="0.25">
      <c r="A26" s="48" t="s">
        <v>18</v>
      </c>
      <c r="B26" s="38"/>
      <c r="C26" s="42"/>
      <c r="D26" s="48" t="s">
        <v>18</v>
      </c>
      <c r="E26" s="38"/>
      <c r="F26" s="42"/>
      <c r="G26" s="48" t="s">
        <v>18</v>
      </c>
      <c r="H26" s="38"/>
      <c r="I26" s="42"/>
      <c r="J26" s="48" t="s">
        <v>18</v>
      </c>
      <c r="K26" s="38"/>
      <c r="L26" s="42"/>
      <c r="M26" s="48" t="s">
        <v>18</v>
      </c>
      <c r="N26" s="38"/>
      <c r="O26" s="38"/>
      <c r="P26" s="48" t="s">
        <v>18</v>
      </c>
      <c r="Q26" s="38"/>
    </row>
    <row r="27" spans="1:17" s="30" customFormat="1" x14ac:dyDescent="0.25">
      <c r="A27" s="50" t="s">
        <v>5</v>
      </c>
      <c r="B27" s="51">
        <f>'Corn variables'!$F$26</f>
        <v>98.1</v>
      </c>
      <c r="C27" s="52"/>
      <c r="D27" s="50" t="s">
        <v>5</v>
      </c>
      <c r="E27" s="51">
        <f>'Soybean variables'!$F$24</f>
        <v>56.228571428571428</v>
      </c>
      <c r="F27" s="36"/>
      <c r="G27" s="50" t="s">
        <v>5</v>
      </c>
      <c r="H27" s="51">
        <f>'Corn variables'!$F$26</f>
        <v>98.1</v>
      </c>
      <c r="I27" s="36"/>
      <c r="J27" s="50" t="s">
        <v>5</v>
      </c>
      <c r="K27" s="51">
        <f>'Soybean variables'!$F$24</f>
        <v>56.228571428571428</v>
      </c>
      <c r="L27" s="36"/>
      <c r="M27" s="50" t="s">
        <v>5</v>
      </c>
      <c r="N27" s="51">
        <f>'Corn variables'!$F$26</f>
        <v>98.1</v>
      </c>
      <c r="O27" s="51"/>
      <c r="P27" s="50" t="s">
        <v>5</v>
      </c>
      <c r="Q27" s="51">
        <f>'Soybean variables'!$F$24</f>
        <v>56.228571428571428</v>
      </c>
    </row>
    <row r="28" spans="1:17" s="30" customFormat="1" x14ac:dyDescent="0.25">
      <c r="A28" s="53" t="s">
        <v>23</v>
      </c>
      <c r="B28" s="54">
        <f>'Conservation partial budget'!$B$12</f>
        <v>15</v>
      </c>
      <c r="C28" s="52"/>
      <c r="D28" s="50" t="s">
        <v>23</v>
      </c>
      <c r="E28" s="51"/>
      <c r="F28" s="36"/>
      <c r="G28" s="53" t="s">
        <v>23</v>
      </c>
      <c r="H28" s="54">
        <f>'Conservation partial budget'!D11</f>
        <v>15</v>
      </c>
      <c r="I28" s="36"/>
      <c r="J28" s="50" t="s">
        <v>23</v>
      </c>
      <c r="K28" s="51"/>
      <c r="L28" s="36"/>
      <c r="M28" s="53" t="s">
        <v>23</v>
      </c>
      <c r="N28" s="54">
        <f>'Conservation partial budget'!F11</f>
        <v>15</v>
      </c>
      <c r="O28" s="54"/>
      <c r="P28" s="50" t="s">
        <v>23</v>
      </c>
      <c r="Q28" s="51"/>
    </row>
    <row r="29" spans="1:17" s="30" customFormat="1" x14ac:dyDescent="0.25">
      <c r="A29" s="50" t="s">
        <v>19</v>
      </c>
      <c r="B29" s="51">
        <f>'Corn variables'!$F$29</f>
        <v>67.2</v>
      </c>
      <c r="C29" s="52"/>
      <c r="D29" s="50" t="s">
        <v>19</v>
      </c>
      <c r="E29" s="51"/>
      <c r="F29" s="36"/>
      <c r="G29" s="50" t="s">
        <v>19</v>
      </c>
      <c r="H29" s="51">
        <f>'Corn variables'!$F$29</f>
        <v>67.2</v>
      </c>
      <c r="I29" s="36"/>
      <c r="J29" s="50" t="s">
        <v>19</v>
      </c>
      <c r="K29" s="51"/>
      <c r="L29" s="36"/>
      <c r="M29" s="58" t="s">
        <v>19</v>
      </c>
      <c r="N29" s="59">
        <f>'Corn variables'!$F$29+'Conservation partial budget'!F10</f>
        <v>63.400000000000006</v>
      </c>
      <c r="O29" s="59"/>
      <c r="P29" s="50" t="s">
        <v>19</v>
      </c>
      <c r="Q29" s="51"/>
    </row>
    <row r="30" spans="1:17" s="30" customFormat="1" x14ac:dyDescent="0.25">
      <c r="A30" s="50" t="s">
        <v>20</v>
      </c>
      <c r="B30" s="51">
        <f>'Corn variables'!$F$32+'Corn variables'!$F$35</f>
        <v>47.25</v>
      </c>
      <c r="C30" s="52"/>
      <c r="D30" s="50" t="s">
        <v>20</v>
      </c>
      <c r="E30" s="51">
        <f>'Soybean variables'!$F$27+'Soybean variables'!$F$30</f>
        <v>42.75</v>
      </c>
      <c r="F30" s="36"/>
      <c r="G30" s="50" t="s">
        <v>20</v>
      </c>
      <c r="H30" s="51">
        <f>'Corn variables'!$F$32+'Corn variables'!$F$35</f>
        <v>47.25</v>
      </c>
      <c r="I30" s="36"/>
      <c r="J30" s="50" t="s">
        <v>20</v>
      </c>
      <c r="K30" s="51">
        <f>'Soybean variables'!$F$27+'Soybean variables'!$F$30</f>
        <v>42.75</v>
      </c>
      <c r="L30" s="36"/>
      <c r="M30" s="50" t="s">
        <v>20</v>
      </c>
      <c r="N30" s="51">
        <f>'Corn variables'!$F$32+'Corn variables'!$F$35</f>
        <v>47.25</v>
      </c>
      <c r="O30" s="51"/>
      <c r="P30" s="50" t="s">
        <v>20</v>
      </c>
      <c r="Q30" s="51">
        <f>'Soybean variables'!$F$27+'Soybean variables'!$F$30</f>
        <v>42.75</v>
      </c>
    </row>
    <row r="31" spans="1:17" s="30" customFormat="1" x14ac:dyDescent="0.25">
      <c r="A31" s="50" t="s">
        <v>21</v>
      </c>
      <c r="B31" s="51"/>
      <c r="C31" s="52"/>
      <c r="D31" s="50" t="s">
        <v>21</v>
      </c>
      <c r="E31" s="51"/>
      <c r="F31" s="36"/>
      <c r="G31" s="50" t="s">
        <v>21</v>
      </c>
      <c r="H31" s="51"/>
      <c r="I31" s="36"/>
      <c r="J31" s="50" t="s">
        <v>21</v>
      </c>
      <c r="K31" s="51"/>
      <c r="L31" s="36"/>
      <c r="M31" s="50" t="s">
        <v>21</v>
      </c>
      <c r="N31" s="51"/>
      <c r="O31" s="51"/>
      <c r="P31" s="50" t="s">
        <v>21</v>
      </c>
      <c r="Q31" s="51"/>
    </row>
    <row r="32" spans="1:17" s="30" customFormat="1" x14ac:dyDescent="0.25">
      <c r="A32" s="50" t="s">
        <v>38</v>
      </c>
      <c r="B32" s="51">
        <f>'Corn variables'!$F$38</f>
        <v>15.69</v>
      </c>
      <c r="C32" s="52"/>
      <c r="D32" s="50" t="s">
        <v>38</v>
      </c>
      <c r="E32" s="51">
        <f>'Soybean variables'!$F$33</f>
        <v>15.69</v>
      </c>
      <c r="F32" s="36"/>
      <c r="G32" s="50" t="s">
        <v>38</v>
      </c>
      <c r="H32" s="51">
        <f>'Corn variables'!$F$38</f>
        <v>15.69</v>
      </c>
      <c r="I32" s="36"/>
      <c r="J32" s="50" t="s">
        <v>38</v>
      </c>
      <c r="K32" s="51">
        <f>'Soybean variables'!$F$33</f>
        <v>15.69</v>
      </c>
      <c r="L32" s="36"/>
      <c r="M32" s="50" t="s">
        <v>38</v>
      </c>
      <c r="N32" s="51">
        <f>'Corn variables'!$F$38</f>
        <v>15.69</v>
      </c>
      <c r="O32" s="51"/>
      <c r="P32" s="50" t="s">
        <v>38</v>
      </c>
      <c r="Q32" s="51">
        <f>'Soybean variables'!$F$33</f>
        <v>15.69</v>
      </c>
    </row>
    <row r="33" spans="1:17" s="30" customFormat="1" x14ac:dyDescent="0.25">
      <c r="A33" s="50" t="s">
        <v>6</v>
      </c>
      <c r="B33" s="51">
        <f>'Corn variables'!$F$39</f>
        <v>39.58</v>
      </c>
      <c r="C33" s="52"/>
      <c r="D33" s="58" t="s">
        <v>6</v>
      </c>
      <c r="E33" s="59">
        <f>'Soybean variables'!$F$34+'Conservation partial budget'!$C$9</f>
        <v>39.99</v>
      </c>
      <c r="F33" s="36"/>
      <c r="G33" s="50" t="s">
        <v>6</v>
      </c>
      <c r="H33" s="51">
        <f>'Corn variables'!$F$39</f>
        <v>39.58</v>
      </c>
      <c r="I33" s="36"/>
      <c r="J33" s="58" t="s">
        <v>6</v>
      </c>
      <c r="K33" s="59">
        <f>'Soybean variables'!$F$34+'Conservation partial budget'!E9</f>
        <v>36.24</v>
      </c>
      <c r="L33" s="36"/>
      <c r="M33" s="50" t="s">
        <v>6</v>
      </c>
      <c r="N33" s="51">
        <f>'Corn variables'!$F$39</f>
        <v>39.58</v>
      </c>
      <c r="O33" s="51"/>
      <c r="P33" s="58" t="s">
        <v>6</v>
      </c>
      <c r="Q33" s="59">
        <f>'Soybean variables'!$F$34+'Conservation partial budget'!G9</f>
        <v>36.24</v>
      </c>
    </row>
    <row r="34" spans="1:17" s="30" customFormat="1" x14ac:dyDescent="0.25">
      <c r="A34" s="50" t="s">
        <v>22</v>
      </c>
      <c r="B34" s="51">
        <f>'Corn variables'!$F$41</f>
        <v>10</v>
      </c>
      <c r="C34" s="52"/>
      <c r="D34" s="50" t="s">
        <v>22</v>
      </c>
      <c r="E34" s="51">
        <f>'Soybean variables'!$F$36</f>
        <v>10</v>
      </c>
      <c r="F34" s="36"/>
      <c r="G34" s="50" t="s">
        <v>22</v>
      </c>
      <c r="H34" s="51">
        <f>'Corn variables'!$F$41</f>
        <v>10</v>
      </c>
      <c r="I34" s="36"/>
      <c r="J34" s="50" t="s">
        <v>22</v>
      </c>
      <c r="K34" s="51">
        <f>'Soybean variables'!$F$36</f>
        <v>10</v>
      </c>
      <c r="L34" s="36"/>
      <c r="M34" s="50" t="s">
        <v>22</v>
      </c>
      <c r="N34" s="51">
        <f>'Corn variables'!$F$41</f>
        <v>10</v>
      </c>
      <c r="O34" s="51"/>
      <c r="P34" s="50" t="s">
        <v>22</v>
      </c>
      <c r="Q34" s="51">
        <f>'Soybean variables'!$F$36</f>
        <v>10</v>
      </c>
    </row>
    <row r="35" spans="1:17" s="30" customFormat="1" x14ac:dyDescent="0.25">
      <c r="A35" s="50" t="s">
        <v>39</v>
      </c>
      <c r="B35" s="51">
        <f>'Corn variables'!$F$40</f>
        <v>8.6</v>
      </c>
      <c r="C35" s="52"/>
      <c r="D35" s="50" t="s">
        <v>39</v>
      </c>
      <c r="E35" s="51">
        <f>'Soybean variables'!$F$35</f>
        <v>8.5</v>
      </c>
      <c r="F35" s="36"/>
      <c r="G35" s="50" t="s">
        <v>39</v>
      </c>
      <c r="H35" s="51">
        <f>'Corn variables'!$F$40</f>
        <v>8.6</v>
      </c>
      <c r="I35" s="36"/>
      <c r="J35" s="50" t="s">
        <v>39</v>
      </c>
      <c r="K35" s="51">
        <f>'Soybean variables'!$F$35</f>
        <v>8.5</v>
      </c>
      <c r="L35" s="36"/>
      <c r="M35" s="50" t="s">
        <v>39</v>
      </c>
      <c r="N35" s="51">
        <f>'Corn variables'!$F$40</f>
        <v>8.6</v>
      </c>
      <c r="O35" s="51"/>
      <c r="P35" s="50" t="s">
        <v>39</v>
      </c>
      <c r="Q35" s="51">
        <f>'Soybean variables'!$F$35</f>
        <v>8.5</v>
      </c>
    </row>
    <row r="36" spans="1:17" s="30" customFormat="1" x14ac:dyDescent="0.25">
      <c r="A36" s="55" t="s">
        <v>41</v>
      </c>
      <c r="B36" s="39">
        <f>'Corn variables'!$F$42</f>
        <v>10.084</v>
      </c>
      <c r="C36" s="40"/>
      <c r="D36" s="55" t="s">
        <v>41</v>
      </c>
      <c r="E36" s="39">
        <f>'Soybean variables'!$F$37</f>
        <v>6.4586190476190479</v>
      </c>
      <c r="F36" s="42"/>
      <c r="G36" s="55" t="s">
        <v>41</v>
      </c>
      <c r="H36" s="39">
        <f>'Corn variables'!$F$42</f>
        <v>10.084</v>
      </c>
      <c r="I36" s="42"/>
      <c r="J36" s="55" t="s">
        <v>41</v>
      </c>
      <c r="K36" s="39">
        <f>'Soybean variables'!$F$37</f>
        <v>6.4586190476190479</v>
      </c>
      <c r="L36" s="42"/>
      <c r="M36" s="55" t="s">
        <v>41</v>
      </c>
      <c r="N36" s="39">
        <f>'Corn variables'!$F$42</f>
        <v>10.084</v>
      </c>
      <c r="O36" s="39"/>
      <c r="P36" s="55" t="s">
        <v>41</v>
      </c>
      <c r="Q36" s="39">
        <f>'Soybean variables'!$F$37</f>
        <v>6.4586190476190479</v>
      </c>
    </row>
    <row r="37" spans="1:17" s="30" customFormat="1" x14ac:dyDescent="0.25">
      <c r="A37" s="50" t="s">
        <v>17</v>
      </c>
      <c r="B37" s="51">
        <f>SUM(B27:B36)</f>
        <v>311.50400000000002</v>
      </c>
      <c r="C37" s="52"/>
      <c r="D37" s="50" t="s">
        <v>17</v>
      </c>
      <c r="E37" s="51">
        <f>SUM(E27:E36)</f>
        <v>179.61719047619047</v>
      </c>
      <c r="F37" s="36"/>
      <c r="G37" s="50" t="s">
        <v>17</v>
      </c>
      <c r="H37" s="51">
        <f>SUM(H27:H36)</f>
        <v>311.50400000000002</v>
      </c>
      <c r="I37" s="36"/>
      <c r="J37" s="50" t="s">
        <v>17</v>
      </c>
      <c r="K37" s="51">
        <f>SUM(K27:K36)</f>
        <v>175.86719047619047</v>
      </c>
      <c r="L37" s="36"/>
      <c r="M37" s="50" t="s">
        <v>17</v>
      </c>
      <c r="N37" s="51">
        <f>SUM(N27:N36)</f>
        <v>307.70400000000001</v>
      </c>
      <c r="O37" s="51"/>
      <c r="P37" s="50" t="s">
        <v>17</v>
      </c>
      <c r="Q37" s="51">
        <f>SUM(Q27:Q36)</f>
        <v>175.86719047619047</v>
      </c>
    </row>
    <row r="38" spans="1:17" s="30" customFormat="1" x14ac:dyDescent="0.25">
      <c r="A38" s="20"/>
      <c r="B38" s="20"/>
      <c r="C38" s="35"/>
      <c r="D38" s="20"/>
      <c r="E38" s="20"/>
      <c r="F38" s="36"/>
      <c r="G38" s="20"/>
      <c r="H38" s="20"/>
      <c r="I38" s="36"/>
      <c r="J38" s="20"/>
      <c r="K38" s="20"/>
      <c r="L38" s="36"/>
      <c r="M38" s="20"/>
      <c r="N38" s="20"/>
      <c r="O38" s="20"/>
      <c r="P38" s="20"/>
      <c r="Q38" s="20"/>
    </row>
    <row r="39" spans="1:17" s="30" customFormat="1" x14ac:dyDescent="0.25">
      <c r="A39" s="48" t="s">
        <v>25</v>
      </c>
      <c r="B39" s="38"/>
      <c r="C39" s="42"/>
      <c r="D39" s="48" t="s">
        <v>25</v>
      </c>
      <c r="E39" s="38"/>
      <c r="F39" s="42"/>
      <c r="G39" s="48" t="s">
        <v>25</v>
      </c>
      <c r="H39" s="38"/>
      <c r="I39" s="42"/>
      <c r="J39" s="48" t="s">
        <v>25</v>
      </c>
      <c r="K39" s="38"/>
      <c r="L39" s="42"/>
      <c r="M39" s="48" t="s">
        <v>25</v>
      </c>
      <c r="N39" s="38"/>
      <c r="O39" s="38"/>
      <c r="P39" s="48" t="s">
        <v>25</v>
      </c>
      <c r="Q39" s="38"/>
    </row>
    <row r="40" spans="1:17" s="30" customFormat="1" x14ac:dyDescent="0.25">
      <c r="A40" s="20" t="s">
        <v>26</v>
      </c>
      <c r="B40" s="51">
        <f>'Corn variables'!$F$48</f>
        <v>18.600000000000001</v>
      </c>
      <c r="C40" s="52"/>
      <c r="D40" s="20" t="s">
        <v>26</v>
      </c>
      <c r="E40" s="51">
        <f>'Soybean variables'!$F$43</f>
        <v>11.7</v>
      </c>
      <c r="F40" s="36"/>
      <c r="G40" s="20" t="s">
        <v>26</v>
      </c>
      <c r="H40" s="51">
        <f>'Corn variables'!$F$48</f>
        <v>18.600000000000001</v>
      </c>
      <c r="I40" s="36"/>
      <c r="J40" s="20" t="s">
        <v>26</v>
      </c>
      <c r="K40" s="51">
        <f>'Soybean variables'!$F$43</f>
        <v>11.7</v>
      </c>
      <c r="L40" s="36"/>
      <c r="M40" s="20" t="s">
        <v>26</v>
      </c>
      <c r="N40" s="51">
        <f>'Corn variables'!$F$48</f>
        <v>18.600000000000001</v>
      </c>
      <c r="O40" s="51"/>
      <c r="P40" s="20" t="s">
        <v>26</v>
      </c>
      <c r="Q40" s="51">
        <f>'Soybean variables'!$F$43</f>
        <v>11.7</v>
      </c>
    </row>
    <row r="41" spans="1:17" s="30" customFormat="1" x14ac:dyDescent="0.25">
      <c r="A41" s="20" t="s">
        <v>27</v>
      </c>
      <c r="B41" s="51">
        <f>'Corn variables'!$F$49</f>
        <v>8.6000000000000014</v>
      </c>
      <c r="C41" s="52"/>
      <c r="D41" s="20" t="s">
        <v>27</v>
      </c>
      <c r="E41" s="51">
        <f>'Soybean variables'!$F$44</f>
        <v>8.6000000000000014</v>
      </c>
      <c r="F41" s="36"/>
      <c r="G41" s="20" t="s">
        <v>27</v>
      </c>
      <c r="H41" s="51">
        <f>'Corn variables'!$F$49</f>
        <v>8.6000000000000014</v>
      </c>
      <c r="I41" s="36"/>
      <c r="J41" s="20" t="s">
        <v>27</v>
      </c>
      <c r="K41" s="51">
        <f>'Soybean variables'!$F$44</f>
        <v>8.6000000000000014</v>
      </c>
      <c r="L41" s="36"/>
      <c r="M41" s="20" t="s">
        <v>27</v>
      </c>
      <c r="N41" s="51">
        <f>'Corn variables'!$F$49</f>
        <v>8.6000000000000014</v>
      </c>
      <c r="O41" s="51"/>
      <c r="P41" s="20" t="s">
        <v>27</v>
      </c>
      <c r="Q41" s="51">
        <f>'Soybean variables'!$F$44</f>
        <v>8.6000000000000014</v>
      </c>
    </row>
    <row r="42" spans="1:17" s="30" customFormat="1" x14ac:dyDescent="0.25">
      <c r="A42" s="20" t="s">
        <v>151</v>
      </c>
      <c r="B42" s="51">
        <f>'Corn variables'!$F$50+'Corn variables'!$F$53+'Corn variables'!$F$56</f>
        <v>63.174300000000009</v>
      </c>
      <c r="C42" s="52"/>
      <c r="D42" s="20" t="s">
        <v>152</v>
      </c>
      <c r="E42" s="51">
        <f>'Soybean variables'!$F$45+'Soybean variables'!$F$48</f>
        <v>6.0648</v>
      </c>
      <c r="F42" s="36"/>
      <c r="G42" s="20" t="s">
        <v>151</v>
      </c>
      <c r="H42" s="51">
        <f>'Corn variables'!$F$50+'Corn variables'!$F$53+'Corn variables'!$F$56</f>
        <v>63.174300000000009</v>
      </c>
      <c r="I42" s="36"/>
      <c r="J42" s="20" t="s">
        <v>152</v>
      </c>
      <c r="K42" s="51">
        <f>'Soybean variables'!$F$45+'Soybean variables'!$F$48</f>
        <v>6.0648</v>
      </c>
      <c r="L42" s="36"/>
      <c r="M42" s="20" t="s">
        <v>151</v>
      </c>
      <c r="N42" s="51">
        <f>'Corn variables'!$F$50+'Corn variables'!$F$53+'Corn variables'!$F$56</f>
        <v>63.174300000000009</v>
      </c>
      <c r="O42" s="51"/>
      <c r="P42" s="20" t="s">
        <v>152</v>
      </c>
      <c r="Q42" s="51">
        <f>'Soybean variables'!$F$45+'Soybean variables'!$F$48</f>
        <v>6.0648</v>
      </c>
    </row>
    <row r="43" spans="1:17" s="30" customFormat="1" x14ac:dyDescent="0.25">
      <c r="A43" s="38" t="s">
        <v>15</v>
      </c>
      <c r="B43" s="39">
        <f>'Corn variables'!$F$59</f>
        <v>0</v>
      </c>
      <c r="C43" s="40"/>
      <c r="D43" s="38" t="s">
        <v>15</v>
      </c>
      <c r="E43" s="39">
        <f>'Soybean variables'!$F$51</f>
        <v>0</v>
      </c>
      <c r="F43" s="42"/>
      <c r="G43" s="38" t="s">
        <v>15</v>
      </c>
      <c r="H43" s="39">
        <f>'Corn variables'!$F$59</f>
        <v>0</v>
      </c>
      <c r="I43" s="42"/>
      <c r="J43" s="38" t="s">
        <v>15</v>
      </c>
      <c r="K43" s="39">
        <f>'Soybean variables'!$F$51</f>
        <v>0</v>
      </c>
      <c r="L43" s="42"/>
      <c r="M43" s="38" t="s">
        <v>15</v>
      </c>
      <c r="N43" s="39">
        <f>'Corn variables'!$F$59</f>
        <v>0</v>
      </c>
      <c r="O43" s="39"/>
      <c r="P43" s="38" t="s">
        <v>15</v>
      </c>
      <c r="Q43" s="39">
        <f>'Soybean variables'!$F$51</f>
        <v>0</v>
      </c>
    </row>
    <row r="44" spans="1:17" s="30" customFormat="1" x14ac:dyDescent="0.25">
      <c r="A44" s="20" t="s">
        <v>17</v>
      </c>
      <c r="B44" s="51">
        <f>SUM(B40:B43)</f>
        <v>90.374300000000005</v>
      </c>
      <c r="C44" s="52"/>
      <c r="D44" s="20" t="s">
        <v>17</v>
      </c>
      <c r="E44" s="51">
        <f>SUM(E40:E43)</f>
        <v>26.364800000000002</v>
      </c>
      <c r="F44" s="36"/>
      <c r="G44" s="20" t="s">
        <v>17</v>
      </c>
      <c r="H44" s="51">
        <f>SUM(H40:H43)</f>
        <v>90.374300000000005</v>
      </c>
      <c r="I44" s="36"/>
      <c r="J44" s="20" t="s">
        <v>17</v>
      </c>
      <c r="K44" s="51">
        <f>SUM(K40:K43)</f>
        <v>26.364800000000002</v>
      </c>
      <c r="L44" s="36"/>
      <c r="M44" s="20" t="s">
        <v>17</v>
      </c>
      <c r="N44" s="51">
        <f>SUM(N40:N43)</f>
        <v>90.374300000000005</v>
      </c>
      <c r="O44" s="51"/>
      <c r="P44" s="20" t="s">
        <v>17</v>
      </c>
      <c r="Q44" s="51">
        <f>SUM(Q40:Q43)</f>
        <v>26.364800000000002</v>
      </c>
    </row>
    <row r="45" spans="1:17" s="30" customFormat="1" x14ac:dyDescent="0.25">
      <c r="A45" s="20"/>
      <c r="B45" s="20"/>
      <c r="C45" s="35"/>
      <c r="D45" s="20"/>
      <c r="E45" s="20"/>
      <c r="F45" s="36"/>
      <c r="G45" s="20"/>
      <c r="H45" s="20"/>
      <c r="I45" s="36"/>
      <c r="J45" s="20"/>
      <c r="K45" s="20"/>
      <c r="L45" s="36"/>
      <c r="M45" s="20"/>
      <c r="N45" s="20"/>
      <c r="O45" s="20"/>
      <c r="P45" s="20"/>
      <c r="Q45" s="20"/>
    </row>
    <row r="46" spans="1:17" s="30" customFormat="1" x14ac:dyDescent="0.25">
      <c r="A46" s="48" t="s">
        <v>7</v>
      </c>
      <c r="B46" s="38"/>
      <c r="C46" s="42"/>
      <c r="D46" s="48" t="s">
        <v>7</v>
      </c>
      <c r="E46" s="38"/>
      <c r="F46" s="42"/>
      <c r="G46" s="48" t="s">
        <v>7</v>
      </c>
      <c r="H46" s="38"/>
      <c r="I46" s="42"/>
      <c r="J46" s="48" t="s">
        <v>7</v>
      </c>
      <c r="K46" s="38"/>
      <c r="L46" s="42"/>
      <c r="M46" s="48" t="s">
        <v>7</v>
      </c>
      <c r="N46" s="38"/>
      <c r="O46" s="38"/>
      <c r="P46" s="48" t="s">
        <v>7</v>
      </c>
      <c r="Q46" s="38"/>
    </row>
    <row r="47" spans="1:17" s="30" customFormat="1" x14ac:dyDescent="0.25">
      <c r="A47" s="20" t="s">
        <v>31</v>
      </c>
      <c r="B47" s="51">
        <f>'Corn variables'!$F$64</f>
        <v>38.887499999999996</v>
      </c>
      <c r="C47" s="52"/>
      <c r="D47" s="37" t="s">
        <v>31</v>
      </c>
      <c r="E47" s="59">
        <f>'Soybean variables'!$F$56</f>
        <v>25.925000000000001</v>
      </c>
      <c r="F47" s="36"/>
      <c r="G47" s="20" t="s">
        <v>31</v>
      </c>
      <c r="H47" s="51">
        <f>'Corn variables'!$F$64</f>
        <v>38.887499999999996</v>
      </c>
      <c r="I47" s="36"/>
      <c r="J47" s="37" t="s">
        <v>31</v>
      </c>
      <c r="K47" s="59">
        <f>'Soybean variables'!$F$56</f>
        <v>25.925000000000001</v>
      </c>
      <c r="L47" s="36"/>
      <c r="M47" s="20" t="s">
        <v>31</v>
      </c>
      <c r="N47" s="51">
        <f>'Corn variables'!$F$64</f>
        <v>38.887499999999996</v>
      </c>
      <c r="O47" s="51"/>
      <c r="P47" s="37" t="s">
        <v>31</v>
      </c>
      <c r="Q47" s="59">
        <f>'Soybean variables'!$F$56</f>
        <v>25.925000000000001</v>
      </c>
    </row>
    <row r="48" spans="1:17" s="30" customFormat="1" x14ac:dyDescent="0.25">
      <c r="A48" s="38" t="s">
        <v>32</v>
      </c>
      <c r="B48" s="39">
        <f>'Corn variables'!$F$67</f>
        <v>0</v>
      </c>
      <c r="C48" s="40"/>
      <c r="D48" s="38" t="s">
        <v>32</v>
      </c>
      <c r="E48" s="39"/>
      <c r="F48" s="42"/>
      <c r="G48" s="38" t="s">
        <v>32</v>
      </c>
      <c r="H48" s="39">
        <f>'Corn variables'!$F$67</f>
        <v>0</v>
      </c>
      <c r="I48" s="42"/>
      <c r="J48" s="38" t="s">
        <v>32</v>
      </c>
      <c r="K48" s="39"/>
      <c r="L48" s="42"/>
      <c r="M48" s="38" t="s">
        <v>32</v>
      </c>
      <c r="N48" s="39">
        <f>'Corn variables'!$F$67</f>
        <v>0</v>
      </c>
      <c r="O48" s="39"/>
      <c r="P48" s="38" t="s">
        <v>32</v>
      </c>
      <c r="Q48" s="39"/>
    </row>
    <row r="49" spans="1:17" s="30" customFormat="1" x14ac:dyDescent="0.25">
      <c r="A49" s="20" t="s">
        <v>17</v>
      </c>
      <c r="B49" s="51">
        <f>SUM(B47:B48)</f>
        <v>38.887499999999996</v>
      </c>
      <c r="C49" s="52"/>
      <c r="D49" s="20" t="s">
        <v>17</v>
      </c>
      <c r="E49" s="51">
        <f>SUM(E47:E48)</f>
        <v>25.925000000000001</v>
      </c>
      <c r="F49" s="36"/>
      <c r="G49" s="20" t="s">
        <v>17</v>
      </c>
      <c r="H49" s="51">
        <f>SUM(H47:H48)</f>
        <v>38.887499999999996</v>
      </c>
      <c r="I49" s="36"/>
      <c r="J49" s="20" t="s">
        <v>17</v>
      </c>
      <c r="K49" s="51">
        <f>SUM(K47:K48)</f>
        <v>25.925000000000001</v>
      </c>
      <c r="L49" s="36"/>
      <c r="M49" s="20" t="s">
        <v>17</v>
      </c>
      <c r="N49" s="51">
        <f>SUM(N47:N48)</f>
        <v>38.887499999999996</v>
      </c>
      <c r="O49" s="51"/>
      <c r="P49" s="20" t="s">
        <v>17</v>
      </c>
      <c r="Q49" s="51">
        <f>SUM(Q47:Q48)</f>
        <v>25.925000000000001</v>
      </c>
    </row>
    <row r="50" spans="1:17" s="30" customFormat="1" x14ac:dyDescent="0.25">
      <c r="A50" s="20"/>
      <c r="B50" s="20"/>
      <c r="C50" s="35"/>
      <c r="D50" s="20"/>
      <c r="E50" s="20"/>
      <c r="F50" s="36"/>
      <c r="G50" s="20"/>
      <c r="H50" s="20"/>
      <c r="I50" s="36"/>
      <c r="J50" s="20"/>
      <c r="K50" s="20"/>
      <c r="L50" s="36"/>
      <c r="M50" s="20"/>
      <c r="N50" s="20"/>
      <c r="O50" s="20"/>
      <c r="P50" s="20"/>
      <c r="Q50" s="20"/>
    </row>
    <row r="51" spans="1:17" s="30" customFormat="1" x14ac:dyDescent="0.25">
      <c r="A51" s="48" t="s">
        <v>33</v>
      </c>
      <c r="B51" s="38"/>
      <c r="C51" s="42"/>
      <c r="D51" s="48" t="s">
        <v>33</v>
      </c>
      <c r="E51" s="38"/>
      <c r="F51" s="42"/>
      <c r="G51" s="48" t="s">
        <v>33</v>
      </c>
      <c r="H51" s="38"/>
      <c r="I51" s="42"/>
      <c r="J51" s="48" t="s">
        <v>33</v>
      </c>
      <c r="K51" s="38"/>
      <c r="L51" s="42"/>
      <c r="M51" s="48" t="s">
        <v>33</v>
      </c>
      <c r="N51" s="38"/>
      <c r="O51" s="38"/>
      <c r="P51" s="48" t="s">
        <v>33</v>
      </c>
      <c r="Q51" s="38"/>
    </row>
    <row r="52" spans="1:17" s="30" customFormat="1" x14ac:dyDescent="0.25">
      <c r="A52" s="20" t="s">
        <v>34</v>
      </c>
      <c r="B52" s="60">
        <f>'Corn variables'!$F$73</f>
        <v>222</v>
      </c>
      <c r="C52" s="52"/>
      <c r="D52" s="20" t="s">
        <v>34</v>
      </c>
      <c r="E52" s="60">
        <f>'Soybean variables'!$F$65</f>
        <v>222</v>
      </c>
      <c r="F52" s="36"/>
      <c r="G52" s="20" t="s">
        <v>34</v>
      </c>
      <c r="H52" s="60">
        <f>'Corn variables'!$F$73</f>
        <v>222</v>
      </c>
      <c r="I52" s="36"/>
      <c r="J52" s="20" t="s">
        <v>34</v>
      </c>
      <c r="K52" s="60">
        <f>'Soybean variables'!$F$65</f>
        <v>222</v>
      </c>
      <c r="L52" s="36"/>
      <c r="M52" s="20" t="s">
        <v>34</v>
      </c>
      <c r="N52" s="60">
        <f>'Corn variables'!$F$73</f>
        <v>222</v>
      </c>
      <c r="O52" s="60"/>
      <c r="P52" s="20" t="s">
        <v>34</v>
      </c>
      <c r="Q52" s="60">
        <f>'Soybean variables'!$F$65</f>
        <v>222</v>
      </c>
    </row>
    <row r="53" spans="1:17" s="30" customFormat="1" x14ac:dyDescent="0.25">
      <c r="A53" s="20"/>
      <c r="B53" s="20"/>
      <c r="C53" s="35"/>
      <c r="D53" s="20"/>
      <c r="E53" s="20"/>
      <c r="F53" s="36"/>
      <c r="G53" s="20"/>
      <c r="H53" s="20"/>
      <c r="I53" s="36"/>
      <c r="J53" s="20"/>
      <c r="K53" s="20"/>
      <c r="L53" s="36"/>
      <c r="M53" s="20"/>
      <c r="N53" s="20"/>
      <c r="O53" s="20"/>
      <c r="P53" s="20"/>
      <c r="Q53" s="20"/>
    </row>
    <row r="54" spans="1:17" s="27" customFormat="1" ht="15.75" thickBot="1" x14ac:dyDescent="0.3">
      <c r="A54" s="61" t="s">
        <v>40</v>
      </c>
      <c r="B54" s="62">
        <f>SUM(B24,B37,B44,B49,B52)</f>
        <v>712.56580000000008</v>
      </c>
      <c r="C54" s="62"/>
      <c r="D54" s="61" t="s">
        <v>40</v>
      </c>
      <c r="E54" s="62">
        <f>SUM(E24,E37,E44,E49,E52)</f>
        <v>477.30699047619049</v>
      </c>
      <c r="F54" s="61"/>
      <c r="G54" s="61" t="s">
        <v>40</v>
      </c>
      <c r="H54" s="62">
        <f>SUM(H24,H37,H44,H49,H52)</f>
        <v>712.56580000000008</v>
      </c>
      <c r="I54" s="61"/>
      <c r="J54" s="61" t="s">
        <v>40</v>
      </c>
      <c r="K54" s="62">
        <f>SUM(K24,K37,K44,K49,K52)</f>
        <v>473.55699047619049</v>
      </c>
      <c r="L54" s="61"/>
      <c r="M54" s="61" t="s">
        <v>40</v>
      </c>
      <c r="N54" s="62">
        <f>SUM(N24,N37,N44,N49,N52)</f>
        <v>708.76580000000001</v>
      </c>
      <c r="O54" s="62"/>
      <c r="P54" s="61" t="s">
        <v>40</v>
      </c>
      <c r="Q54" s="62">
        <f>SUM(Q24,Q37,Q44,Q49,Q52)</f>
        <v>473.55699047619049</v>
      </c>
    </row>
    <row r="55" spans="1:17" s="30" customFormat="1" x14ac:dyDescent="0.25">
      <c r="A55" s="20"/>
      <c r="B55" s="20"/>
      <c r="C55" s="35"/>
      <c r="D55" s="20"/>
      <c r="E55" s="20"/>
      <c r="F55" s="36"/>
      <c r="G55" s="20"/>
      <c r="H55" s="20"/>
      <c r="I55" s="36"/>
      <c r="J55" s="20"/>
      <c r="K55" s="20"/>
      <c r="L55" s="36"/>
      <c r="M55" s="20"/>
      <c r="N55" s="20"/>
      <c r="O55" s="20"/>
      <c r="P55" s="20"/>
      <c r="Q55" s="20"/>
    </row>
    <row r="56" spans="1:17" s="27" customFormat="1" ht="15.75" thickBot="1" x14ac:dyDescent="0.3">
      <c r="A56" s="63" t="s">
        <v>42</v>
      </c>
      <c r="B56" s="64">
        <f>B11-B54</f>
        <v>13.044199999999933</v>
      </c>
      <c r="C56" s="62"/>
      <c r="D56" s="63" t="s">
        <v>42</v>
      </c>
      <c r="E56" s="65">
        <f>E11-E54</f>
        <v>-22.586990476190522</v>
      </c>
      <c r="F56" s="61"/>
      <c r="G56" s="63" t="s">
        <v>42</v>
      </c>
      <c r="H56" s="64">
        <f>H11-H54</f>
        <v>13.044199999999933</v>
      </c>
      <c r="I56" s="61"/>
      <c r="J56" s="63" t="s">
        <v>42</v>
      </c>
      <c r="K56" s="65">
        <f>K11-K54</f>
        <v>-18.836990476190522</v>
      </c>
      <c r="L56" s="61"/>
      <c r="M56" s="63" t="s">
        <v>42</v>
      </c>
      <c r="N56" s="64">
        <f>N11-N54</f>
        <v>34.894199999999955</v>
      </c>
      <c r="O56" s="64"/>
      <c r="P56" s="63" t="s">
        <v>42</v>
      </c>
      <c r="Q56" s="65">
        <f>Q11-Q54</f>
        <v>5.523009523809435</v>
      </c>
    </row>
    <row r="57" spans="1:17" s="27" customFormat="1" x14ac:dyDescent="0.25">
      <c r="B57" s="66"/>
      <c r="C57" s="45"/>
      <c r="E57" s="67"/>
      <c r="F57" s="68"/>
      <c r="H57" s="66"/>
      <c r="I57" s="68"/>
      <c r="K57" s="67"/>
      <c r="L57" s="68"/>
      <c r="N57" s="66"/>
      <c r="O57" s="45"/>
      <c r="Q57" s="67"/>
    </row>
    <row r="58" spans="1:17" s="30" customFormat="1" ht="15.75" thickBot="1" x14ac:dyDescent="0.3">
      <c r="A58" s="31" t="s">
        <v>161</v>
      </c>
      <c r="B58" s="32"/>
      <c r="C58" s="47"/>
      <c r="D58" s="31" t="s">
        <v>161</v>
      </c>
      <c r="E58" s="32"/>
      <c r="F58" s="47"/>
      <c r="G58" s="31" t="s">
        <v>161</v>
      </c>
      <c r="H58" s="32"/>
      <c r="I58" s="47"/>
      <c r="J58" s="31" t="s">
        <v>161</v>
      </c>
      <c r="K58" s="32"/>
      <c r="L58" s="47"/>
      <c r="M58" s="31" t="s">
        <v>161</v>
      </c>
      <c r="N58" s="32"/>
      <c r="O58" s="47"/>
      <c r="P58" s="31" t="s">
        <v>161</v>
      </c>
      <c r="Q58" s="32"/>
    </row>
    <row r="59" spans="1:17" x14ac:dyDescent="0.25">
      <c r="A59" s="37" t="s">
        <v>167</v>
      </c>
      <c r="B59" s="23">
        <v>25</v>
      </c>
      <c r="C59" s="35"/>
      <c r="D59" s="37" t="s">
        <v>167</v>
      </c>
      <c r="E59" s="23">
        <v>10</v>
      </c>
      <c r="F59" s="36"/>
      <c r="G59" s="37" t="s">
        <v>167</v>
      </c>
      <c r="H59" s="23">
        <v>15</v>
      </c>
      <c r="I59" s="36"/>
      <c r="J59" s="20" t="s">
        <v>167</v>
      </c>
      <c r="L59" s="36"/>
      <c r="M59" s="37" t="s">
        <v>167</v>
      </c>
      <c r="N59" s="23">
        <v>15</v>
      </c>
      <c r="O59" s="36"/>
      <c r="P59" s="20" t="s">
        <v>167</v>
      </c>
    </row>
    <row r="60" spans="1:17" x14ac:dyDescent="0.25">
      <c r="A60" s="20" t="s">
        <v>169</v>
      </c>
      <c r="B60" s="22">
        <v>79.17</v>
      </c>
      <c r="C60" s="35"/>
      <c r="D60" s="20" t="s">
        <v>169</v>
      </c>
      <c r="F60" s="36"/>
      <c r="G60" s="20" t="s">
        <v>169</v>
      </c>
      <c r="H60" s="22">
        <v>79.17</v>
      </c>
      <c r="I60" s="36"/>
      <c r="J60" s="20" t="s">
        <v>169</v>
      </c>
      <c r="L60" s="36"/>
      <c r="M60" s="20" t="s">
        <v>169</v>
      </c>
      <c r="N60" s="22">
        <v>79.17</v>
      </c>
      <c r="O60" s="36"/>
      <c r="P60" s="20" t="s">
        <v>169</v>
      </c>
    </row>
    <row r="61" spans="1:17" x14ac:dyDescent="0.25">
      <c r="B61" s="56"/>
      <c r="C61" s="35"/>
      <c r="F61" s="36"/>
      <c r="I61" s="36"/>
      <c r="L61" s="36"/>
      <c r="O61" s="36"/>
    </row>
    <row r="62" spans="1:17" ht="15.75" thickBot="1" x14ac:dyDescent="0.3">
      <c r="A62" s="61" t="s">
        <v>182</v>
      </c>
      <c r="B62" s="70">
        <f>SUM(B59:B60)</f>
        <v>104.17</v>
      </c>
      <c r="C62" s="47"/>
      <c r="D62" s="61" t="s">
        <v>165</v>
      </c>
      <c r="E62" s="70">
        <f>SUM(E59:E60)</f>
        <v>10</v>
      </c>
      <c r="F62" s="47"/>
      <c r="G62" s="61" t="s">
        <v>165</v>
      </c>
      <c r="H62" s="70">
        <f>SUM(H59:H60)</f>
        <v>94.17</v>
      </c>
      <c r="I62" s="47"/>
      <c r="J62" s="61" t="s">
        <v>165</v>
      </c>
      <c r="K62" s="47">
        <f>SUM(K59:K60)</f>
        <v>0</v>
      </c>
      <c r="L62" s="47"/>
      <c r="M62" s="61" t="s">
        <v>165</v>
      </c>
      <c r="N62" s="70">
        <f>SUM(N59:N60)</f>
        <v>94.17</v>
      </c>
      <c r="O62" s="47"/>
      <c r="P62" s="61" t="s">
        <v>165</v>
      </c>
      <c r="Q62" s="47">
        <f>SUM(Q59:Q60)</f>
        <v>0</v>
      </c>
    </row>
    <row r="63" spans="1:17" x14ac:dyDescent="0.25">
      <c r="A63" s="25"/>
      <c r="C63" s="35"/>
      <c r="F63" s="36"/>
      <c r="I63" s="36"/>
      <c r="L63" s="36"/>
      <c r="O63" s="36"/>
    </row>
    <row r="64" spans="1:17" ht="15.75" thickBot="1" x14ac:dyDescent="0.3">
      <c r="A64" s="63" t="s">
        <v>166</v>
      </c>
      <c r="B64" s="71">
        <f>B56+B62</f>
        <v>117.21419999999993</v>
      </c>
      <c r="C64" s="47"/>
      <c r="D64" s="63" t="s">
        <v>166</v>
      </c>
      <c r="E64" s="72">
        <f>E56+E62</f>
        <v>-12.586990476190522</v>
      </c>
      <c r="F64" s="47"/>
      <c r="G64" s="63" t="s">
        <v>166</v>
      </c>
      <c r="H64" s="71">
        <f>H56+H62</f>
        <v>107.21419999999993</v>
      </c>
      <c r="I64" s="47"/>
      <c r="J64" s="63" t="s">
        <v>166</v>
      </c>
      <c r="K64" s="72">
        <f>K56+K62</f>
        <v>-18.836990476190522</v>
      </c>
      <c r="L64" s="47"/>
      <c r="M64" s="63" t="s">
        <v>166</v>
      </c>
      <c r="N64" s="71">
        <f>N56+N62</f>
        <v>129.06419999999997</v>
      </c>
      <c r="O64" s="47"/>
      <c r="P64" s="63" t="s">
        <v>166</v>
      </c>
      <c r="Q64" s="72">
        <f>Q56+Q62</f>
        <v>5.523009523809435</v>
      </c>
    </row>
    <row r="65" spans="1:40" x14ac:dyDescent="0.25">
      <c r="C65" s="30"/>
      <c r="F65" s="73"/>
      <c r="I65" s="73"/>
      <c r="L65" s="73"/>
      <c r="O65" s="73"/>
    </row>
    <row r="66" spans="1:40" x14ac:dyDescent="0.25">
      <c r="C66" s="30"/>
      <c r="F66" s="73"/>
      <c r="I66" s="73"/>
      <c r="L66" s="73"/>
      <c r="O66" s="73"/>
    </row>
    <row r="67" spans="1:40" x14ac:dyDescent="0.25">
      <c r="A67" s="162" t="s">
        <v>150</v>
      </c>
      <c r="B67" s="162"/>
      <c r="C67" s="162"/>
      <c r="D67" s="162"/>
      <c r="E67" s="162"/>
      <c r="F67" s="162"/>
      <c r="G67" s="162"/>
      <c r="H67" s="162"/>
      <c r="I67" s="162"/>
      <c r="J67" s="162"/>
      <c r="K67" s="162"/>
      <c r="L67" s="162"/>
      <c r="M67" s="162"/>
      <c r="N67" s="162"/>
      <c r="O67" s="162"/>
      <c r="P67" s="162"/>
      <c r="Q67" s="162"/>
    </row>
    <row r="69" spans="1:40" s="48" customFormat="1" x14ac:dyDescent="0.25">
      <c r="A69" s="48" t="str">
        <f>'Conservation partial budget'!$A$5</f>
        <v>Revenue</v>
      </c>
      <c r="D69" s="48" t="str">
        <f>'Conservation partial budget'!$A$5</f>
        <v>Revenue</v>
      </c>
      <c r="G69" s="48" t="str">
        <f>'Conservation partial budget'!$A$5</f>
        <v>Revenue</v>
      </c>
      <c r="J69" s="48" t="str">
        <f>'Conservation partial budget'!$A$5</f>
        <v>Revenue</v>
      </c>
      <c r="M69" s="48" t="str">
        <f>'Conservation partial budget'!$A$5</f>
        <v>Revenue</v>
      </c>
      <c r="P69" s="48" t="str">
        <f>'Conservation partial budget'!$A$5</f>
        <v>Revenue</v>
      </c>
    </row>
    <row r="70" spans="1:40" x14ac:dyDescent="0.25">
      <c r="A70" s="20" t="str">
        <f>'Conservation partial budget'!$A$6</f>
        <v xml:space="preserve">Change in crop yield </v>
      </c>
      <c r="B70" s="20">
        <f>'Conservation partial budget'!B6</f>
        <v>0</v>
      </c>
      <c r="D70" s="20" t="str">
        <f>'Conservation partial budget'!$A$6</f>
        <v xml:space="preserve">Change in crop yield </v>
      </c>
      <c r="E70" s="20">
        <f>'Conservation partial budget'!$C$6</f>
        <v>0</v>
      </c>
      <c r="G70" s="20" t="str">
        <f>'Conservation partial budget'!$A$6</f>
        <v xml:space="preserve">Change in crop yield </v>
      </c>
      <c r="H70" s="20">
        <f>'Conservation partial budget'!D6</f>
        <v>0</v>
      </c>
      <c r="J70" s="20" t="str">
        <f>'Conservation partial budget'!$A$6</f>
        <v xml:space="preserve">Change in crop yield </v>
      </c>
      <c r="K70" s="20">
        <f>'Conservation partial budget'!$E$6</f>
        <v>0</v>
      </c>
      <c r="M70" s="37" t="str">
        <f>'Conservation partial budget'!$A$6</f>
        <v xml:space="preserve">Change in crop yield </v>
      </c>
      <c r="N70" s="74">
        <f>5*N10</f>
        <v>18.05</v>
      </c>
      <c r="O70" s="75"/>
      <c r="P70" s="37" t="str">
        <f>'Conservation partial budget'!$A$6</f>
        <v xml:space="preserve">Change in crop yield </v>
      </c>
      <c r="Q70" s="69">
        <f>3*Q10</f>
        <v>24.36</v>
      </c>
      <c r="R70" s="20" t="str">
        <f>'Conservation partial budget'!H6</f>
        <v xml:space="preserve">Practical Farmers of Iowa experience shows that this transition profile does not reduce crop yields. Starting to see yield resilience benefits from soil health in later years.  </v>
      </c>
    </row>
    <row r="72" spans="1:40" s="48" customFormat="1" x14ac:dyDescent="0.25">
      <c r="A72" s="48" t="str">
        <f>'Conservation partial budget'!$A$7</f>
        <v>Costs &amp; Cost savings</v>
      </c>
      <c r="D72" s="48" t="str">
        <f>'Conservation partial budget'!$A$7</f>
        <v>Costs &amp; Cost savings</v>
      </c>
      <c r="G72" s="48" t="str">
        <f>'Conservation partial budget'!$A$7</f>
        <v>Costs &amp; Cost savings</v>
      </c>
      <c r="J72" s="48" t="str">
        <f>'Conservation partial budget'!$A$7</f>
        <v>Costs &amp; Cost savings</v>
      </c>
      <c r="M72" s="48" t="str">
        <f>'Conservation partial budget'!$A$7</f>
        <v>Costs &amp; Cost savings</v>
      </c>
      <c r="P72" s="48" t="str">
        <f>'Conservation partial budget'!$A$7</f>
        <v>Costs &amp; Cost savings</v>
      </c>
    </row>
    <row r="73" spans="1:40" x14ac:dyDescent="0.25">
      <c r="A73" s="20" t="str">
        <f>'Conservation partial budget'!$A$8</f>
        <v>Fuel/labor</v>
      </c>
      <c r="B73" s="51">
        <f>'Conservation partial budget'!B8</f>
        <v>0</v>
      </c>
      <c r="D73" s="37" t="str">
        <f>'Conservation partial budget'!$A$8</f>
        <v>Fuel/labor</v>
      </c>
      <c r="E73" s="59">
        <f>'Conservation partial budget'!$C$8</f>
        <v>-25</v>
      </c>
      <c r="G73" s="20" t="str">
        <f>'Conservation partial budget'!$A$8</f>
        <v>Fuel/labor</v>
      </c>
      <c r="H73" s="51">
        <f>'Conservation partial budget'!D8</f>
        <v>0</v>
      </c>
      <c r="J73" s="37" t="str">
        <f>'Conservation partial budget'!$A$8</f>
        <v>Fuel/labor</v>
      </c>
      <c r="K73" s="59">
        <f>'Conservation partial budget'!$E$8</f>
        <v>-25</v>
      </c>
      <c r="M73" s="20" t="str">
        <f>'Conservation partial budget'!$A$8</f>
        <v>Fuel/labor</v>
      </c>
      <c r="N73" s="51">
        <f>'Conservation partial budget'!F8</f>
        <v>0</v>
      </c>
      <c r="O73" s="51"/>
      <c r="P73" s="37" t="str">
        <f>'Conservation partial budget'!$A$8</f>
        <v>Fuel/labor</v>
      </c>
      <c r="Q73" s="59">
        <f>'Conservation partial budget'!$E$8</f>
        <v>-25</v>
      </c>
      <c r="R73" s="165" t="str">
        <f>'Conservation partial budget'!H8</f>
        <v xml:space="preserve">No-till allows for reduced tillage pass in soy years. </v>
      </c>
      <c r="S73" s="165"/>
      <c r="T73" s="165"/>
      <c r="U73" s="165"/>
      <c r="V73" s="165"/>
      <c r="W73" s="165"/>
      <c r="X73" s="165"/>
      <c r="Y73" s="165"/>
      <c r="Z73" s="165"/>
      <c r="AA73" s="165"/>
      <c r="AB73" s="165"/>
      <c r="AC73" s="165"/>
      <c r="AD73" s="165"/>
      <c r="AE73" s="165"/>
      <c r="AF73" s="165"/>
      <c r="AG73" s="165"/>
      <c r="AH73" s="165"/>
      <c r="AI73" s="165"/>
      <c r="AJ73" s="165"/>
      <c r="AK73" s="165"/>
      <c r="AL73" s="165"/>
      <c r="AM73" s="165"/>
      <c r="AN73" s="165"/>
    </row>
    <row r="74" spans="1:40" x14ac:dyDescent="0.25">
      <c r="A74" s="20" t="str">
        <f>'Conservation partial budget'!$A$9</f>
        <v>Herbicide</v>
      </c>
      <c r="B74" s="51">
        <f>'Conservation partial budget'!B9</f>
        <v>0</v>
      </c>
      <c r="D74" s="37" t="str">
        <f>'Conservation partial budget'!$A$9</f>
        <v>Herbicide</v>
      </c>
      <c r="E74" s="59">
        <f>'Conservation partial budget'!$C$9</f>
        <v>-10</v>
      </c>
      <c r="G74" s="20" t="str">
        <f>'Conservation partial budget'!$A$9</f>
        <v>Herbicide</v>
      </c>
      <c r="H74" s="51">
        <f>'Conservation partial budget'!D9</f>
        <v>0</v>
      </c>
      <c r="J74" s="37" t="str">
        <f>'Conservation partial budget'!$A$9</f>
        <v>Herbicide</v>
      </c>
      <c r="K74" s="59">
        <f>'Conservation partial budget'!$E$9</f>
        <v>-13.75</v>
      </c>
      <c r="M74" s="20" t="str">
        <f>'Conservation partial budget'!$A$9</f>
        <v>Herbicide</v>
      </c>
      <c r="N74" s="51">
        <f>'Conservation partial budget'!F9</f>
        <v>0</v>
      </c>
      <c r="O74" s="51"/>
      <c r="P74" s="37" t="str">
        <f>'Conservation partial budget'!$A$9</f>
        <v>Herbicide</v>
      </c>
      <c r="Q74" s="59">
        <f>'Conservation partial budget'!$E$9</f>
        <v>-13.75</v>
      </c>
      <c r="R74" s="156" t="str">
        <f>'Conservation partial budget'!H9</f>
        <v>Evaluate cover crop stand in spring, if 20 plants/sq foot can reduce glypo in pre pass and cut 1/2 cost of CC. In later years, as increase confidence can eliminate both pre-pass glypho and the post-application too.</v>
      </c>
      <c r="S74" s="156"/>
      <c r="T74" s="156"/>
      <c r="U74" s="156"/>
      <c r="V74" s="156"/>
      <c r="W74" s="156"/>
      <c r="X74" s="156"/>
      <c r="Y74" s="156"/>
      <c r="Z74" s="156"/>
      <c r="AA74" s="156"/>
      <c r="AB74" s="156"/>
      <c r="AC74" s="156"/>
      <c r="AD74" s="156"/>
      <c r="AE74" s="156"/>
      <c r="AF74" s="156"/>
      <c r="AG74" s="156"/>
      <c r="AH74" s="156"/>
      <c r="AI74" s="156"/>
      <c r="AJ74" s="156"/>
      <c r="AK74" s="156"/>
      <c r="AL74" s="156"/>
      <c r="AM74" s="156"/>
      <c r="AN74" s="156"/>
    </row>
    <row r="75" spans="1:40" x14ac:dyDescent="0.25">
      <c r="A75" s="20" t="str">
        <f>'Conservation partial budget'!$A$10</f>
        <v>Fertilizer</v>
      </c>
      <c r="B75" s="51">
        <f>'Conservation partial budget'!B10</f>
        <v>0</v>
      </c>
      <c r="D75" s="20" t="str">
        <f>'Conservation partial budget'!$A$10</f>
        <v>Fertilizer</v>
      </c>
      <c r="E75" s="51">
        <f>'Conservation partial budget'!$C$10</f>
        <v>0</v>
      </c>
      <c r="G75" s="20" t="str">
        <f>'Conservation partial budget'!$A$10</f>
        <v>Fertilizer</v>
      </c>
      <c r="H75" s="51">
        <f>'Conservation partial budget'!D10</f>
        <v>0</v>
      </c>
      <c r="J75" s="20" t="str">
        <f>'Conservation partial budget'!$A$10</f>
        <v>Fertilizer</v>
      </c>
      <c r="K75" s="51">
        <f>'Conservation partial budget'!$E$10</f>
        <v>0</v>
      </c>
      <c r="M75" s="20" t="str">
        <f>'Conservation partial budget'!$A$10</f>
        <v>Fertilizer</v>
      </c>
      <c r="N75" s="51">
        <f>'Conservation partial budget'!F10</f>
        <v>-3.8</v>
      </c>
      <c r="O75" s="51"/>
      <c r="P75" s="20" t="str">
        <f>'Conservation partial budget'!$A$10</f>
        <v>Fertilizer</v>
      </c>
      <c r="Q75" s="51">
        <f>'Conservation partial budget'!$E$10</f>
        <v>0</v>
      </c>
      <c r="R75" s="156" t="str">
        <f>'Conservation partial budget'!H10</f>
        <v xml:space="preserve">In later years farmers gain confidence and should feel comfortable applying at MRTN levels. </v>
      </c>
      <c r="S75" s="156"/>
      <c r="T75" s="156"/>
      <c r="U75" s="156"/>
      <c r="V75" s="156"/>
      <c r="W75" s="156"/>
      <c r="X75" s="156"/>
      <c r="Y75" s="156"/>
      <c r="Z75" s="156"/>
      <c r="AA75" s="156"/>
      <c r="AB75" s="156"/>
      <c r="AC75" s="156"/>
      <c r="AD75" s="156"/>
      <c r="AE75" s="156"/>
      <c r="AF75" s="156"/>
      <c r="AG75" s="156"/>
      <c r="AH75" s="156"/>
      <c r="AI75" s="156"/>
      <c r="AJ75" s="156"/>
      <c r="AK75" s="156"/>
      <c r="AL75" s="156"/>
      <c r="AM75" s="156"/>
      <c r="AN75" s="156"/>
    </row>
    <row r="76" spans="1:40" x14ac:dyDescent="0.25">
      <c r="A76" s="76" t="str">
        <f>'Conservation partial budget'!$A$11</f>
        <v>Cover crop seed</v>
      </c>
      <c r="B76" s="54">
        <f>'Conservation partial budget'!B11</f>
        <v>15</v>
      </c>
      <c r="D76" s="20" t="str">
        <f>'Conservation partial budget'!$A$11</f>
        <v>Cover crop seed</v>
      </c>
      <c r="E76" s="51">
        <f>'Conservation partial budget'!$C$11</f>
        <v>0</v>
      </c>
      <c r="G76" s="76" t="str">
        <f>'Conservation partial budget'!$A$11</f>
        <v>Cover crop seed</v>
      </c>
      <c r="H76" s="54">
        <f>'Conservation partial budget'!D11</f>
        <v>15</v>
      </c>
      <c r="J76" s="20" t="str">
        <f>'Conservation partial budget'!$A$11</f>
        <v>Cover crop seed</v>
      </c>
      <c r="K76" s="51">
        <f>'Conservation partial budget'!$E$11</f>
        <v>0</v>
      </c>
      <c r="M76" s="76" t="str">
        <f>'Conservation partial budget'!$A$11</f>
        <v>Cover crop seed</v>
      </c>
      <c r="N76" s="54">
        <f>'Conservation partial budget'!F11</f>
        <v>15</v>
      </c>
      <c r="O76" s="77"/>
      <c r="P76" s="20" t="str">
        <f>'Conservation partial budget'!$A$11</f>
        <v>Cover crop seed</v>
      </c>
      <c r="Q76" s="51">
        <f>'Conservation partial budget'!$E$11</f>
        <v>0</v>
      </c>
      <c r="R76" s="156" t="str">
        <f>'Conservation partial budget'!H11</f>
        <v>Rye seed prices vary by season - this price is applicable to July</v>
      </c>
      <c r="S76" s="156"/>
      <c r="T76" s="156"/>
      <c r="U76" s="156"/>
      <c r="V76" s="156"/>
      <c r="W76" s="156"/>
      <c r="X76" s="156"/>
      <c r="Y76" s="156"/>
      <c r="Z76" s="156"/>
      <c r="AA76" s="156"/>
      <c r="AB76" s="156"/>
      <c r="AC76" s="156"/>
      <c r="AD76" s="156"/>
      <c r="AE76" s="156"/>
      <c r="AF76" s="156"/>
      <c r="AG76" s="156"/>
      <c r="AH76" s="156"/>
      <c r="AI76" s="156"/>
      <c r="AJ76" s="156"/>
      <c r="AK76" s="156"/>
      <c r="AL76" s="156"/>
      <c r="AM76" s="156"/>
      <c r="AN76" s="156"/>
    </row>
    <row r="77" spans="1:40" x14ac:dyDescent="0.25">
      <c r="A77" s="76" t="str">
        <f>'Conservation partial budget'!$A$12</f>
        <v>Cover crop planting</v>
      </c>
      <c r="B77" s="54">
        <f>'Conservation partial budget'!B12</f>
        <v>15</v>
      </c>
      <c r="D77" s="20" t="str">
        <f>'Conservation partial budget'!$A$12</f>
        <v>Cover crop planting</v>
      </c>
      <c r="E77" s="51">
        <f>'Conservation partial budget'!$C$12</f>
        <v>0</v>
      </c>
      <c r="G77" s="76" t="str">
        <f>'Conservation partial budget'!$A$12</f>
        <v>Cover crop planting</v>
      </c>
      <c r="H77" s="54">
        <f>'Conservation partial budget'!D12</f>
        <v>15</v>
      </c>
      <c r="J77" s="20" t="str">
        <f>'Conservation partial budget'!$A$12</f>
        <v>Cover crop planting</v>
      </c>
      <c r="K77" s="51">
        <f>'Conservation partial budget'!$E$12</f>
        <v>0</v>
      </c>
      <c r="M77" s="76" t="str">
        <f>'Conservation partial budget'!$A$12</f>
        <v>Cover crop planting</v>
      </c>
      <c r="N77" s="54">
        <f>'Conservation partial budget'!F12</f>
        <v>15</v>
      </c>
      <c r="O77" s="77"/>
      <c r="P77" s="20" t="str">
        <f>'Conservation partial budget'!$A$12</f>
        <v>Cover crop planting</v>
      </c>
      <c r="Q77" s="51">
        <f>'Conservation partial budget'!$E$12</f>
        <v>0</v>
      </c>
      <c r="R77" s="156" t="str">
        <f>'Conservation partial budget'!H12</f>
        <v>In corn years, planting cost of cover crops is $15/ac if planted before corn, $3/ac if seed is planted alongside fertilizer.</v>
      </c>
      <c r="S77" s="156"/>
      <c r="T77" s="156"/>
      <c r="U77" s="156"/>
      <c r="V77" s="156"/>
      <c r="W77" s="156"/>
      <c r="X77" s="156"/>
      <c r="Y77" s="156"/>
      <c r="Z77" s="156"/>
      <c r="AA77" s="156"/>
      <c r="AB77" s="156"/>
      <c r="AC77" s="156"/>
      <c r="AD77" s="156"/>
      <c r="AE77" s="156"/>
      <c r="AF77" s="156"/>
      <c r="AG77" s="156"/>
      <c r="AH77" s="156"/>
      <c r="AI77" s="156"/>
      <c r="AJ77" s="156"/>
      <c r="AK77" s="156"/>
      <c r="AL77" s="156"/>
      <c r="AM77" s="156"/>
      <c r="AN77" s="156"/>
    </row>
    <row r="78" spans="1:40" x14ac:dyDescent="0.25">
      <c r="A78" s="20" t="str">
        <f>'Conservation partial budget'!$A$13</f>
        <v>Equipment</v>
      </c>
      <c r="B78" s="51">
        <f>'Conservation partial budget'!B13</f>
        <v>0</v>
      </c>
      <c r="D78" s="20" t="str">
        <f>'Conservation partial budget'!$A$13</f>
        <v>Equipment</v>
      </c>
      <c r="E78" s="51">
        <f>'Conservation partial budget'!$C$13</f>
        <v>0</v>
      </c>
      <c r="G78" s="20" t="str">
        <f>'Conservation partial budget'!$A$13</f>
        <v>Equipment</v>
      </c>
      <c r="H78" s="51">
        <f>'Conservation partial budget'!D13</f>
        <v>0</v>
      </c>
      <c r="J78" s="20" t="str">
        <f>'Conservation partial budget'!$A$13</f>
        <v>Equipment</v>
      </c>
      <c r="K78" s="51">
        <f>'Conservation partial budget'!$E$13</f>
        <v>0</v>
      </c>
      <c r="M78" s="20" t="str">
        <f>'Conservation partial budget'!$A$13</f>
        <v>Equipment</v>
      </c>
      <c r="N78" s="51" t="str">
        <f>'Conservation partial budget'!F13</f>
        <v>(sell tillage equip)</v>
      </c>
      <c r="O78" s="51"/>
      <c r="P78" s="20" t="str">
        <f>'Conservation partial budget'!$A$13</f>
        <v>Equipment</v>
      </c>
      <c r="Q78" s="51">
        <f>'Conservation partial budget'!$E$13</f>
        <v>0</v>
      </c>
      <c r="R78" s="156" t="str">
        <f>'Conservation partial budget'!H13</f>
        <v>Farmer may be ready to sell tillage equipment by yr 5</v>
      </c>
      <c r="S78" s="156"/>
      <c r="T78" s="156"/>
      <c r="U78" s="156"/>
      <c r="V78" s="156"/>
      <c r="W78" s="156"/>
      <c r="X78" s="156"/>
      <c r="Y78" s="156"/>
      <c r="Z78" s="156"/>
      <c r="AA78" s="156"/>
      <c r="AB78" s="156"/>
      <c r="AC78" s="156"/>
      <c r="AD78" s="156"/>
      <c r="AE78" s="156"/>
      <c r="AF78" s="156"/>
      <c r="AG78" s="156"/>
      <c r="AH78" s="156"/>
      <c r="AI78" s="156"/>
      <c r="AJ78" s="156"/>
      <c r="AK78" s="156"/>
      <c r="AL78" s="156"/>
      <c r="AM78" s="156"/>
      <c r="AN78" s="156"/>
    </row>
    <row r="79" spans="1:40" s="38" customFormat="1" x14ac:dyDescent="0.25">
      <c r="B79" s="39"/>
      <c r="E79" s="39"/>
      <c r="H79" s="39"/>
      <c r="K79" s="39"/>
      <c r="N79" s="39"/>
      <c r="O79" s="39"/>
      <c r="Q79" s="39"/>
    </row>
    <row r="80" spans="1:40" x14ac:dyDescent="0.25">
      <c r="A80" s="76" t="str">
        <f>'Conservation partial budget'!$A$14</f>
        <v>Net Cash Flow</v>
      </c>
      <c r="B80" s="54">
        <f>'Conservation partial budget'!B14</f>
        <v>-30</v>
      </c>
      <c r="D80" s="37" t="str">
        <f>'Conservation partial budget'!$A$14</f>
        <v>Net Cash Flow</v>
      </c>
      <c r="E80" s="59">
        <f>'Conservation partial budget'!$C$14</f>
        <v>35</v>
      </c>
      <c r="G80" s="76" t="str">
        <f>'Conservation partial budget'!$A$14</f>
        <v>Net Cash Flow</v>
      </c>
      <c r="H80" s="54">
        <f>'Conservation partial budget'!D14</f>
        <v>-30</v>
      </c>
      <c r="J80" s="37" t="str">
        <f>'Conservation partial budget'!$A$14</f>
        <v>Net Cash Flow</v>
      </c>
      <c r="K80" s="59">
        <f>'Conservation partial budget'!$E$14</f>
        <v>38.75</v>
      </c>
      <c r="M80" s="76" t="str">
        <f>'Conservation partial budget'!$A$14</f>
        <v>Net Cash Flow</v>
      </c>
      <c r="N80" s="54">
        <f>'Conservation partial budget'!F14</f>
        <v>-30</v>
      </c>
      <c r="O80" s="77"/>
      <c r="P80" s="37" t="str">
        <f>'Conservation partial budget'!$A$14</f>
        <v>Net Cash Flow</v>
      </c>
      <c r="Q80" s="59">
        <f>'Conservation partial budget'!$E$14</f>
        <v>38.75</v>
      </c>
    </row>
    <row r="82" spans="1:17" s="30" customFormat="1" x14ac:dyDescent="0.25">
      <c r="A82" s="48" t="s">
        <v>161</v>
      </c>
      <c r="B82" s="38"/>
      <c r="C82" s="78"/>
      <c r="D82" s="48" t="s">
        <v>161</v>
      </c>
      <c r="E82" s="38"/>
      <c r="F82" s="78"/>
      <c r="G82" s="48" t="s">
        <v>161</v>
      </c>
      <c r="H82" s="38"/>
      <c r="I82" s="78"/>
      <c r="J82" s="48" t="s">
        <v>161</v>
      </c>
      <c r="K82" s="38"/>
      <c r="L82" s="78"/>
      <c r="M82" s="48" t="s">
        <v>161</v>
      </c>
      <c r="N82" s="38"/>
      <c r="O82" s="78"/>
      <c r="P82" s="48" t="s">
        <v>161</v>
      </c>
      <c r="Q82" s="38"/>
    </row>
    <row r="83" spans="1:17" x14ac:dyDescent="0.25">
      <c r="A83" s="37" t="s">
        <v>167</v>
      </c>
      <c r="B83" s="69">
        <v>25</v>
      </c>
      <c r="C83" s="30"/>
      <c r="D83" s="37" t="s">
        <v>167</v>
      </c>
      <c r="E83" s="69">
        <v>10</v>
      </c>
      <c r="F83" s="73"/>
      <c r="G83" s="37" t="s">
        <v>167</v>
      </c>
      <c r="H83" s="69">
        <v>15</v>
      </c>
      <c r="I83" s="73"/>
      <c r="J83" s="20" t="s">
        <v>167</v>
      </c>
      <c r="L83" s="73"/>
      <c r="M83" s="37" t="s">
        <v>167</v>
      </c>
      <c r="N83" s="69">
        <v>15</v>
      </c>
      <c r="O83" s="73"/>
      <c r="P83" s="20" t="s">
        <v>167</v>
      </c>
    </row>
    <row r="84" spans="1:17" x14ac:dyDescent="0.25">
      <c r="A84" s="20" t="s">
        <v>164</v>
      </c>
      <c r="B84" s="56"/>
      <c r="C84" s="30"/>
      <c r="D84" s="20" t="s">
        <v>164</v>
      </c>
      <c r="F84" s="73"/>
      <c r="G84" s="20" t="s">
        <v>164</v>
      </c>
      <c r="I84" s="73"/>
      <c r="J84" s="20" t="s">
        <v>164</v>
      </c>
      <c r="L84" s="73"/>
      <c r="M84" s="20" t="s">
        <v>164</v>
      </c>
      <c r="O84" s="73"/>
      <c r="P84" s="20" t="s">
        <v>164</v>
      </c>
    </row>
    <row r="85" spans="1:17" x14ac:dyDescent="0.25">
      <c r="A85" s="37" t="s">
        <v>163</v>
      </c>
      <c r="B85" s="79">
        <v>79.17</v>
      </c>
      <c r="C85" s="30"/>
      <c r="D85" s="20" t="s">
        <v>163</v>
      </c>
      <c r="F85" s="73"/>
      <c r="G85" s="37" t="s">
        <v>163</v>
      </c>
      <c r="H85" s="79">
        <v>79.17</v>
      </c>
      <c r="I85" s="73"/>
      <c r="J85" s="20" t="s">
        <v>163</v>
      </c>
      <c r="L85" s="73"/>
      <c r="M85" s="37" t="s">
        <v>163</v>
      </c>
      <c r="N85" s="79">
        <v>79.17</v>
      </c>
      <c r="O85" s="73"/>
      <c r="P85" s="20" t="s">
        <v>163</v>
      </c>
    </row>
    <row r="86" spans="1:17" x14ac:dyDescent="0.25">
      <c r="B86" s="56"/>
      <c r="C86" s="30"/>
      <c r="F86" s="73"/>
      <c r="I86" s="73"/>
      <c r="L86" s="73"/>
      <c r="O86" s="73"/>
    </row>
    <row r="87" spans="1:17" s="73" customFormat="1" x14ac:dyDescent="0.25">
      <c r="A87" s="80" t="s">
        <v>165</v>
      </c>
      <c r="B87" s="81">
        <f>SUM(B83:B85)</f>
        <v>104.17</v>
      </c>
      <c r="C87" s="82"/>
      <c r="D87" s="80" t="s">
        <v>165</v>
      </c>
      <c r="E87" s="81">
        <f>SUM(E83:E85)</f>
        <v>10</v>
      </c>
      <c r="F87" s="82"/>
      <c r="G87" s="80" t="s">
        <v>165</v>
      </c>
      <c r="H87" s="81">
        <f>SUM(H83:H85)</f>
        <v>94.17</v>
      </c>
      <c r="I87" s="82"/>
      <c r="J87" s="80" t="s">
        <v>165</v>
      </c>
      <c r="K87" s="80">
        <f>SUM(K83:K85)</f>
        <v>0</v>
      </c>
      <c r="L87" s="82"/>
      <c r="M87" s="80" t="s">
        <v>165</v>
      </c>
      <c r="N87" s="81">
        <f>SUM(N83:N85)</f>
        <v>94.17</v>
      </c>
      <c r="O87" s="82"/>
      <c r="P87" s="80" t="s">
        <v>165</v>
      </c>
      <c r="Q87" s="80">
        <f>SUM(Q83:Q85)</f>
        <v>0</v>
      </c>
    </row>
    <row r="89" spans="1:17" x14ac:dyDescent="0.25">
      <c r="A89" s="84" t="s">
        <v>168</v>
      </c>
      <c r="B89" s="85">
        <f>B80+B87</f>
        <v>74.17</v>
      </c>
      <c r="C89" s="83"/>
      <c r="D89" s="84" t="s">
        <v>168</v>
      </c>
      <c r="E89" s="85">
        <f>E80+E87</f>
        <v>45</v>
      </c>
      <c r="F89" s="83"/>
      <c r="G89" s="84" t="s">
        <v>168</v>
      </c>
      <c r="H89" s="85">
        <f>H80+H87</f>
        <v>64.17</v>
      </c>
      <c r="I89" s="83"/>
      <c r="J89" s="84" t="s">
        <v>168</v>
      </c>
      <c r="K89" s="85">
        <f>K80+K87</f>
        <v>38.75</v>
      </c>
      <c r="L89" s="83"/>
      <c r="M89" s="84" t="s">
        <v>168</v>
      </c>
      <c r="N89" s="85">
        <f>N80+N87</f>
        <v>64.17</v>
      </c>
      <c r="O89" s="83"/>
      <c r="P89" s="84" t="s">
        <v>168</v>
      </c>
      <c r="Q89" s="85">
        <f>Q80+Q87</f>
        <v>38.75</v>
      </c>
    </row>
  </sheetData>
  <sheetProtection algorithmName="SHA-512" hashValue="TdoJ/mJh01pb08rX+vjTsCxZNDByTmpIbixDCw8gfGuknIiwFPHKc6qTwJH94lVSkJFfaeHULTaUBKi44saU/A==" saltValue="mgFNI6r5pr0gl6hegMHoqg==" spinCount="100000" sheet="1" objects="1" scenarios="1"/>
  <mergeCells count="26">
    <mergeCell ref="P4:Q4"/>
    <mergeCell ref="P5:Q5"/>
    <mergeCell ref="P6:Q6"/>
    <mergeCell ref="M5:N5"/>
    <mergeCell ref="R78:AN78"/>
    <mergeCell ref="R74:AN74"/>
    <mergeCell ref="R73:AN73"/>
    <mergeCell ref="R75:AN75"/>
    <mergeCell ref="R76:AN76"/>
    <mergeCell ref="R77:AN77"/>
    <mergeCell ref="A2:Q2"/>
    <mergeCell ref="A67:Q67"/>
    <mergeCell ref="M6:N6"/>
    <mergeCell ref="D5:E5"/>
    <mergeCell ref="D6:E6"/>
    <mergeCell ref="G4:H4"/>
    <mergeCell ref="G5:H5"/>
    <mergeCell ref="G6:H6"/>
    <mergeCell ref="J4:K4"/>
    <mergeCell ref="J5:K5"/>
    <mergeCell ref="J6:K6"/>
    <mergeCell ref="A4:B4"/>
    <mergeCell ref="D4:E4"/>
    <mergeCell ref="A5:B5"/>
    <mergeCell ref="A6:B6"/>
    <mergeCell ref="M4:N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7398-92CC-4AE9-9D09-B9ABF2301F1C}">
  <sheetPr codeName="Sheet3"/>
  <dimension ref="A3:H91"/>
  <sheetViews>
    <sheetView workbookViewId="0">
      <selection activeCell="E14" sqref="E14"/>
    </sheetView>
  </sheetViews>
  <sheetFormatPr defaultColWidth="8.85546875" defaultRowHeight="15" x14ac:dyDescent="0.25"/>
  <cols>
    <col min="1" max="1" width="50.28515625" style="20" customWidth="1"/>
    <col min="2" max="16384" width="8.85546875" style="20"/>
  </cols>
  <sheetData>
    <row r="3" spans="1:8" ht="21" thickBot="1" x14ac:dyDescent="0.35">
      <c r="A3" s="86" t="s">
        <v>50</v>
      </c>
      <c r="B3" s="87"/>
      <c r="C3" s="87"/>
      <c r="D3" s="87"/>
      <c r="E3" s="87"/>
      <c r="F3" s="87"/>
      <c r="G3" s="87"/>
      <c r="H3" s="87"/>
    </row>
    <row r="4" spans="1:8" ht="15.75" thickTop="1" x14ac:dyDescent="0.25">
      <c r="A4" s="88" t="s">
        <v>51</v>
      </c>
      <c r="B4" s="89"/>
      <c r="C4" s="90"/>
      <c r="D4" s="90"/>
      <c r="E4" s="90"/>
      <c r="F4" s="90"/>
      <c r="G4" s="90"/>
      <c r="H4" s="90"/>
    </row>
    <row r="5" spans="1:8" x14ac:dyDescent="0.25">
      <c r="A5" s="1" t="s">
        <v>52</v>
      </c>
      <c r="B5" s="2"/>
      <c r="C5" s="2"/>
      <c r="D5" s="2"/>
      <c r="E5" s="2"/>
      <c r="F5" s="2"/>
      <c r="G5" s="2"/>
      <c r="H5" s="2"/>
    </row>
    <row r="6" spans="1:8" x14ac:dyDescent="0.25">
      <c r="A6" s="3" t="s">
        <v>53</v>
      </c>
      <c r="B6" s="2"/>
      <c r="C6" s="2"/>
      <c r="D6" s="2"/>
      <c r="E6" s="2"/>
      <c r="F6" s="2"/>
      <c r="G6" s="2"/>
      <c r="H6" s="2"/>
    </row>
    <row r="7" spans="1:8" x14ac:dyDescent="0.25">
      <c r="A7" s="91" t="s">
        <v>54</v>
      </c>
      <c r="B7" s="92"/>
      <c r="C7" s="93"/>
      <c r="D7" s="90"/>
      <c r="E7" s="90"/>
      <c r="F7" s="90"/>
      <c r="G7" s="90"/>
      <c r="H7" s="90"/>
    </row>
    <row r="8" spans="1:8" x14ac:dyDescent="0.25">
      <c r="A8" s="94"/>
      <c r="B8" s="90"/>
      <c r="C8" s="90"/>
      <c r="D8" s="90"/>
      <c r="E8" s="90"/>
      <c r="F8" s="90"/>
      <c r="G8" s="90"/>
      <c r="H8" s="90"/>
    </row>
    <row r="9" spans="1:8" x14ac:dyDescent="0.25">
      <c r="A9" s="95" t="s">
        <v>55</v>
      </c>
      <c r="B9" s="90"/>
      <c r="C9" s="90"/>
      <c r="D9" s="90"/>
      <c r="E9" s="96" t="s">
        <v>56</v>
      </c>
      <c r="F9" s="4">
        <v>201</v>
      </c>
      <c r="G9" s="97" t="s">
        <v>57</v>
      </c>
      <c r="H9" s="90"/>
    </row>
    <row r="10" spans="1:8" x14ac:dyDescent="0.25">
      <c r="A10" s="98" t="s">
        <v>58</v>
      </c>
      <c r="B10" s="99"/>
      <c r="C10" s="100"/>
      <c r="D10" s="90"/>
      <c r="E10" s="96" t="s">
        <v>59</v>
      </c>
      <c r="F10" s="5">
        <v>500</v>
      </c>
      <c r="G10" s="90"/>
      <c r="H10" s="90"/>
    </row>
    <row r="11" spans="1:8" x14ac:dyDescent="0.25">
      <c r="A11" s="6"/>
      <c r="B11" s="7"/>
      <c r="C11" s="7"/>
      <c r="D11" s="7"/>
      <c r="E11" s="7"/>
      <c r="F11" s="7"/>
      <c r="G11" s="7"/>
      <c r="H11" s="90"/>
    </row>
    <row r="12" spans="1:8" x14ac:dyDescent="0.25">
      <c r="A12" s="95"/>
      <c r="B12" s="89"/>
      <c r="C12" s="90"/>
      <c r="D12" s="101" t="s">
        <v>60</v>
      </c>
      <c r="E12" s="101"/>
      <c r="F12" s="101"/>
      <c r="G12" s="96" t="s">
        <v>61</v>
      </c>
      <c r="H12" s="90"/>
    </row>
    <row r="13" spans="1:8" x14ac:dyDescent="0.25">
      <c r="A13" s="95" t="s">
        <v>62</v>
      </c>
      <c r="B13" s="90"/>
      <c r="C13" s="90"/>
      <c r="D13" s="102" t="s">
        <v>63</v>
      </c>
      <c r="E13" s="102" t="s">
        <v>64</v>
      </c>
      <c r="F13" s="103" t="s">
        <v>65</v>
      </c>
      <c r="G13" s="103" t="s">
        <v>66</v>
      </c>
      <c r="H13" s="104" t="s">
        <v>37</v>
      </c>
    </row>
    <row r="14" spans="1:8" x14ac:dyDescent="0.25">
      <c r="A14" s="105" t="s">
        <v>10</v>
      </c>
      <c r="B14" s="90"/>
      <c r="C14" s="90"/>
      <c r="D14" s="8">
        <v>4.4000000000000004</v>
      </c>
      <c r="E14" s="8">
        <v>3.1</v>
      </c>
      <c r="F14" s="106">
        <f t="shared" ref="F14:F21" si="0">D14+E14</f>
        <v>7.5</v>
      </c>
      <c r="G14" s="107">
        <f t="shared" ref="G14:G22" si="1">$F$8*F14</f>
        <v>0</v>
      </c>
      <c r="H14" s="90"/>
    </row>
    <row r="15" spans="1:8" x14ac:dyDescent="0.25">
      <c r="A15" s="105" t="s">
        <v>11</v>
      </c>
      <c r="B15" s="90"/>
      <c r="C15" s="90"/>
      <c r="D15" s="8">
        <v>4.0999999999999996</v>
      </c>
      <c r="E15" s="8">
        <v>4.0999999999999996</v>
      </c>
      <c r="F15" s="106">
        <f t="shared" si="0"/>
        <v>8.1999999999999993</v>
      </c>
      <c r="G15" s="107">
        <f t="shared" si="1"/>
        <v>0</v>
      </c>
      <c r="H15" s="90"/>
    </row>
    <row r="16" spans="1:8" x14ac:dyDescent="0.25">
      <c r="A16" s="105" t="s">
        <v>12</v>
      </c>
      <c r="B16" s="90"/>
      <c r="C16" s="90"/>
      <c r="D16" s="8">
        <v>2.6</v>
      </c>
      <c r="E16" s="8">
        <v>2.4</v>
      </c>
      <c r="F16" s="106">
        <f t="shared" si="0"/>
        <v>5</v>
      </c>
      <c r="G16" s="107">
        <f t="shared" si="1"/>
        <v>0</v>
      </c>
      <c r="H16" s="90"/>
    </row>
    <row r="17" spans="1:8" x14ac:dyDescent="0.25">
      <c r="A17" s="105" t="s">
        <v>13</v>
      </c>
      <c r="B17" s="90"/>
      <c r="C17" s="90"/>
      <c r="D17" s="8">
        <v>5.5</v>
      </c>
      <c r="E17" s="8">
        <v>4.5999999999999996</v>
      </c>
      <c r="F17" s="106">
        <f t="shared" si="0"/>
        <v>10.1</v>
      </c>
      <c r="G17" s="107">
        <f t="shared" si="1"/>
        <v>0</v>
      </c>
      <c r="H17" s="90"/>
    </row>
    <row r="18" spans="1:8" x14ac:dyDescent="0.25">
      <c r="A18" s="105" t="s">
        <v>14</v>
      </c>
      <c r="B18" s="90"/>
      <c r="C18" s="90"/>
      <c r="D18" s="8">
        <v>2.1</v>
      </c>
      <c r="E18" s="8">
        <v>1.9</v>
      </c>
      <c r="F18" s="106">
        <f t="shared" si="0"/>
        <v>4</v>
      </c>
      <c r="G18" s="107">
        <f t="shared" si="1"/>
        <v>0</v>
      </c>
      <c r="H18" s="90"/>
    </row>
    <row r="19" spans="1:8" x14ac:dyDescent="0.25">
      <c r="A19" s="105" t="s">
        <v>15</v>
      </c>
      <c r="B19" s="90"/>
      <c r="C19" s="90"/>
      <c r="D19" s="8">
        <v>0</v>
      </c>
      <c r="E19" s="8">
        <v>0</v>
      </c>
      <c r="F19" s="106">
        <f t="shared" si="0"/>
        <v>0</v>
      </c>
      <c r="G19" s="107">
        <f t="shared" si="1"/>
        <v>0</v>
      </c>
      <c r="H19" s="90"/>
    </row>
    <row r="20" spans="1:8" x14ac:dyDescent="0.25">
      <c r="A20" s="105" t="s">
        <v>16</v>
      </c>
      <c r="B20" s="90"/>
      <c r="C20" s="90"/>
      <c r="D20" s="8">
        <v>0</v>
      </c>
      <c r="E20" s="8">
        <v>0</v>
      </c>
      <c r="F20" s="106">
        <f t="shared" si="0"/>
        <v>0</v>
      </c>
      <c r="G20" s="107">
        <f t="shared" si="1"/>
        <v>0</v>
      </c>
      <c r="H20" s="90"/>
    </row>
    <row r="21" spans="1:8" x14ac:dyDescent="0.25">
      <c r="A21" s="105" t="s">
        <v>16</v>
      </c>
      <c r="B21" s="90"/>
      <c r="C21" s="90"/>
      <c r="D21" s="8">
        <v>0</v>
      </c>
      <c r="E21" s="8">
        <v>0</v>
      </c>
      <c r="F21" s="108">
        <f t="shared" si="0"/>
        <v>0</v>
      </c>
      <c r="G21" s="109">
        <f t="shared" si="1"/>
        <v>0</v>
      </c>
      <c r="H21" s="90"/>
    </row>
    <row r="22" spans="1:8" x14ac:dyDescent="0.25">
      <c r="A22" s="95" t="s">
        <v>67</v>
      </c>
      <c r="B22" s="89"/>
      <c r="C22" s="90"/>
      <c r="D22" s="106">
        <f>SUM(D14:D21)</f>
        <v>18.700000000000003</v>
      </c>
      <c r="E22" s="106">
        <f>SUM(E14:E21)</f>
        <v>16.099999999999998</v>
      </c>
      <c r="F22" s="110">
        <f>SUM(F14:F21)</f>
        <v>34.799999999999997</v>
      </c>
      <c r="G22" s="111">
        <f t="shared" si="1"/>
        <v>0</v>
      </c>
      <c r="H22" s="90"/>
    </row>
    <row r="23" spans="1:8" x14ac:dyDescent="0.25">
      <c r="A23" s="95" t="s">
        <v>68</v>
      </c>
      <c r="B23" s="89"/>
      <c r="C23" s="90"/>
      <c r="D23" s="107">
        <f>$F$8*D22</f>
        <v>0</v>
      </c>
      <c r="E23" s="107">
        <f>$F$8*E22</f>
        <v>0</v>
      </c>
      <c r="F23" s="111">
        <f>$F$8*F22</f>
        <v>0</v>
      </c>
      <c r="G23" s="112" t="s">
        <v>69</v>
      </c>
      <c r="H23" s="90"/>
    </row>
    <row r="24" spans="1:8" x14ac:dyDescent="0.25">
      <c r="A24" s="94"/>
      <c r="B24" s="90"/>
      <c r="C24" s="90"/>
      <c r="D24" s="90"/>
      <c r="E24" s="90"/>
      <c r="F24" s="90"/>
      <c r="G24" s="107"/>
      <c r="H24" s="90"/>
    </row>
    <row r="25" spans="1:8" x14ac:dyDescent="0.25">
      <c r="A25" s="95" t="s">
        <v>70</v>
      </c>
      <c r="B25" s="89"/>
      <c r="C25" s="90"/>
      <c r="D25" s="90"/>
      <c r="E25" s="90"/>
      <c r="F25" s="90"/>
      <c r="G25" s="107" t="s">
        <v>71</v>
      </c>
      <c r="H25" s="90"/>
    </row>
    <row r="26" spans="1:8" x14ac:dyDescent="0.25">
      <c r="A26" s="94" t="s">
        <v>72</v>
      </c>
      <c r="B26" s="90"/>
      <c r="C26" s="90"/>
      <c r="D26" s="112" t="s">
        <v>69</v>
      </c>
      <c r="E26" s="106">
        <f>C27*C28/1000</f>
        <v>98.1</v>
      </c>
      <c r="F26" s="106">
        <f>E26</f>
        <v>98.1</v>
      </c>
      <c r="G26" s="107">
        <f>$F$8*F26</f>
        <v>0</v>
      </c>
      <c r="H26" s="90"/>
    </row>
    <row r="27" spans="1:8" x14ac:dyDescent="0.25">
      <c r="A27" s="113" t="s">
        <v>73</v>
      </c>
      <c r="B27" s="104"/>
      <c r="C27" s="9">
        <v>3.27</v>
      </c>
      <c r="D27" s="90"/>
      <c r="E27" s="90"/>
      <c r="F27" s="90"/>
      <c r="G27" s="107" t="s">
        <v>71</v>
      </c>
      <c r="H27" s="90"/>
    </row>
    <row r="28" spans="1:8" x14ac:dyDescent="0.25">
      <c r="A28" s="113" t="s">
        <v>74</v>
      </c>
      <c r="B28" s="104"/>
      <c r="C28" s="10">
        <v>30000</v>
      </c>
      <c r="D28" s="90"/>
      <c r="E28" s="90"/>
      <c r="F28" s="90"/>
      <c r="G28" s="107" t="s">
        <v>71</v>
      </c>
      <c r="H28" s="90"/>
    </row>
    <row r="29" spans="1:8" x14ac:dyDescent="0.25">
      <c r="A29" s="94" t="s">
        <v>75</v>
      </c>
      <c r="B29" s="90"/>
      <c r="C29" s="90"/>
      <c r="D29" s="112" t="s">
        <v>69</v>
      </c>
      <c r="E29" s="106">
        <f>C30*C31</f>
        <v>67.2</v>
      </c>
      <c r="F29" s="106">
        <f>E29</f>
        <v>67.2</v>
      </c>
      <c r="G29" s="107">
        <f>$F$8*F29</f>
        <v>0</v>
      </c>
      <c r="H29" s="90"/>
    </row>
    <row r="30" spans="1:8" x14ac:dyDescent="0.25">
      <c r="A30" s="113" t="s">
        <v>76</v>
      </c>
      <c r="B30" s="104"/>
      <c r="C30" s="9">
        <v>0.42</v>
      </c>
      <c r="D30" s="90"/>
      <c r="E30" s="90"/>
      <c r="F30" s="90"/>
      <c r="G30" s="107" t="s">
        <v>71</v>
      </c>
      <c r="H30" s="90"/>
    </row>
    <row r="31" spans="1:8" x14ac:dyDescent="0.25">
      <c r="A31" s="113" t="s">
        <v>77</v>
      </c>
      <c r="B31" s="104"/>
      <c r="C31" s="10">
        <v>160</v>
      </c>
      <c r="D31" s="90"/>
      <c r="E31" s="90"/>
      <c r="F31" s="90"/>
      <c r="G31" s="107" t="s">
        <v>71</v>
      </c>
      <c r="H31" s="90"/>
    </row>
    <row r="32" spans="1:8" x14ac:dyDescent="0.25">
      <c r="A32" s="94" t="s">
        <v>78</v>
      </c>
      <c r="B32" s="90"/>
      <c r="C32" s="90"/>
      <c r="D32" s="112" t="s">
        <v>69</v>
      </c>
      <c r="E32" s="106">
        <f>C33*C34</f>
        <v>29.25</v>
      </c>
      <c r="F32" s="106">
        <f>E32</f>
        <v>29.25</v>
      </c>
      <c r="G32" s="107">
        <f>$F$8*F32</f>
        <v>0</v>
      </c>
      <c r="H32" s="90"/>
    </row>
    <row r="33" spans="1:8" x14ac:dyDescent="0.25">
      <c r="A33" s="113" t="s">
        <v>76</v>
      </c>
      <c r="B33" s="104"/>
      <c r="C33" s="9">
        <v>0.39</v>
      </c>
      <c r="D33" s="90"/>
      <c r="E33" s="90"/>
      <c r="F33" s="90"/>
      <c r="G33" s="107" t="s">
        <v>71</v>
      </c>
      <c r="H33" s="90"/>
    </row>
    <row r="34" spans="1:8" x14ac:dyDescent="0.25">
      <c r="A34" s="113" t="s">
        <v>77</v>
      </c>
      <c r="B34" s="104"/>
      <c r="C34" s="11">
        <v>75</v>
      </c>
      <c r="D34" s="90"/>
      <c r="E34" s="90"/>
      <c r="F34" s="90"/>
      <c r="G34" s="107" t="s">
        <v>71</v>
      </c>
      <c r="H34" s="90"/>
    </row>
    <row r="35" spans="1:8" x14ac:dyDescent="0.25">
      <c r="A35" s="94" t="s">
        <v>79</v>
      </c>
      <c r="B35" s="90"/>
      <c r="C35" s="90"/>
      <c r="D35" s="112" t="s">
        <v>69</v>
      </c>
      <c r="E35" s="106">
        <f>C36*C37</f>
        <v>18</v>
      </c>
      <c r="F35" s="106">
        <f>E35</f>
        <v>18</v>
      </c>
      <c r="G35" s="107">
        <f>$F$8*F35</f>
        <v>0</v>
      </c>
      <c r="H35" s="90"/>
    </row>
    <row r="36" spans="1:8" x14ac:dyDescent="0.25">
      <c r="A36" s="113" t="s">
        <v>76</v>
      </c>
      <c r="B36" s="104"/>
      <c r="C36" s="9">
        <v>0.3</v>
      </c>
      <c r="D36" s="90"/>
      <c r="E36" s="90"/>
      <c r="F36" s="90"/>
      <c r="G36" s="107" t="s">
        <v>71</v>
      </c>
      <c r="H36" s="90"/>
    </row>
    <row r="37" spans="1:8" x14ac:dyDescent="0.25">
      <c r="A37" s="113" t="s">
        <v>77</v>
      </c>
      <c r="B37" s="104"/>
      <c r="C37" s="11">
        <v>60</v>
      </c>
      <c r="D37" s="90"/>
      <c r="E37" s="90"/>
      <c r="F37" s="90"/>
      <c r="G37" s="107" t="s">
        <v>71</v>
      </c>
      <c r="H37" s="90"/>
    </row>
    <row r="38" spans="1:8" x14ac:dyDescent="0.25">
      <c r="A38" s="94" t="s">
        <v>80</v>
      </c>
      <c r="B38" s="90"/>
      <c r="C38" s="90"/>
      <c r="D38" s="112" t="s">
        <v>69</v>
      </c>
      <c r="E38" s="8">
        <v>15.69</v>
      </c>
      <c r="F38" s="106">
        <f>E38</f>
        <v>15.69</v>
      </c>
      <c r="G38" s="107">
        <f>$F$8*F38</f>
        <v>0</v>
      </c>
      <c r="H38" s="90"/>
    </row>
    <row r="39" spans="1:8" x14ac:dyDescent="0.25">
      <c r="A39" s="94" t="s">
        <v>81</v>
      </c>
      <c r="B39" s="90"/>
      <c r="C39" s="90"/>
      <c r="D39" s="112" t="s">
        <v>69</v>
      </c>
      <c r="E39" s="8">
        <v>39.58</v>
      </c>
      <c r="F39" s="106">
        <f>E39</f>
        <v>39.58</v>
      </c>
      <c r="G39" s="107">
        <f>$F$8*F39</f>
        <v>0</v>
      </c>
      <c r="H39" s="90"/>
    </row>
    <row r="40" spans="1:8" x14ac:dyDescent="0.25">
      <c r="A40" s="94" t="s">
        <v>82</v>
      </c>
      <c r="B40" s="90"/>
      <c r="C40" s="90"/>
      <c r="D40" s="112" t="s">
        <v>69</v>
      </c>
      <c r="E40" s="8">
        <v>8.6</v>
      </c>
      <c r="F40" s="106">
        <f>E40</f>
        <v>8.6</v>
      </c>
      <c r="G40" s="107">
        <f>$F$8*F40</f>
        <v>0</v>
      </c>
      <c r="H40" s="90"/>
    </row>
    <row r="41" spans="1:8" x14ac:dyDescent="0.25">
      <c r="A41" s="94" t="s">
        <v>83</v>
      </c>
      <c r="B41" s="90"/>
      <c r="C41" s="90"/>
      <c r="D41" s="112" t="s">
        <v>69</v>
      </c>
      <c r="E41" s="8">
        <v>10</v>
      </c>
      <c r="F41" s="106">
        <f>E41</f>
        <v>10</v>
      </c>
      <c r="G41" s="107">
        <f>$F$8*F41</f>
        <v>0</v>
      </c>
      <c r="H41" s="90"/>
    </row>
    <row r="42" spans="1:8" x14ac:dyDescent="0.25">
      <c r="A42" s="94" t="s">
        <v>84</v>
      </c>
      <c r="B42" s="90"/>
      <c r="C42" s="90"/>
      <c r="D42" s="112" t="s">
        <v>69</v>
      </c>
      <c r="E42" s="106">
        <f>(E22+E26+E29+E32+E35+E38+E39+E40+E41)*C43*C44/12</f>
        <v>10.084</v>
      </c>
      <c r="F42" s="106">
        <f>E42</f>
        <v>10.084</v>
      </c>
      <c r="G42" s="107">
        <f>$F$8*F42</f>
        <v>0</v>
      </c>
      <c r="H42" s="90"/>
    </row>
    <row r="43" spans="1:8" x14ac:dyDescent="0.25">
      <c r="A43" s="113" t="s">
        <v>85</v>
      </c>
      <c r="B43" s="104"/>
      <c r="C43" s="12">
        <v>8</v>
      </c>
      <c r="D43" s="90"/>
      <c r="E43" s="90"/>
      <c r="F43" s="90"/>
      <c r="G43" s="107" t="s">
        <v>71</v>
      </c>
      <c r="H43" s="90"/>
    </row>
    <row r="44" spans="1:8" x14ac:dyDescent="0.25">
      <c r="A44" s="113" t="s">
        <v>86</v>
      </c>
      <c r="B44" s="104"/>
      <c r="C44" s="13">
        <v>0.05</v>
      </c>
      <c r="D44" s="90"/>
      <c r="E44" s="90"/>
      <c r="F44" s="102" t="s">
        <v>87</v>
      </c>
      <c r="G44" s="102" t="s">
        <v>87</v>
      </c>
      <c r="H44" s="90"/>
    </row>
    <row r="45" spans="1:8" x14ac:dyDescent="0.25">
      <c r="A45" s="95" t="s">
        <v>88</v>
      </c>
      <c r="B45" s="89"/>
      <c r="C45" s="90"/>
      <c r="D45" s="112" t="s">
        <v>89</v>
      </c>
      <c r="E45" s="106">
        <f>E26+E29+E32+E35+E38+E39+E40+E41+E42</f>
        <v>296.50400000000002</v>
      </c>
      <c r="F45" s="110">
        <f>F26+F29+F32+F35+F38+F39+F40+F41+F42</f>
        <v>296.50400000000002</v>
      </c>
      <c r="G45" s="111">
        <f>G26+G29+G32+G35+G38+G39+G40+G41+G42</f>
        <v>0</v>
      </c>
      <c r="H45" s="90"/>
    </row>
    <row r="46" spans="1:8" x14ac:dyDescent="0.25">
      <c r="A46" s="94"/>
      <c r="B46" s="90"/>
      <c r="C46" s="90"/>
      <c r="D46" s="90"/>
      <c r="E46" s="90"/>
      <c r="F46" s="90"/>
      <c r="G46" s="107" t="s">
        <v>71</v>
      </c>
      <c r="H46" s="90"/>
    </row>
    <row r="47" spans="1:8" x14ac:dyDescent="0.25">
      <c r="A47" s="95" t="s">
        <v>25</v>
      </c>
      <c r="B47" s="89"/>
      <c r="C47" s="90"/>
      <c r="D47" s="90"/>
      <c r="E47" s="90"/>
      <c r="F47" s="90"/>
      <c r="G47" s="107" t="s">
        <v>71</v>
      </c>
      <c r="H47" s="104" t="s">
        <v>154</v>
      </c>
    </row>
    <row r="48" spans="1:8" x14ac:dyDescent="0.25">
      <c r="A48" s="105" t="s">
        <v>26</v>
      </c>
      <c r="B48" s="90"/>
      <c r="C48" s="90"/>
      <c r="D48" s="8">
        <v>12.5</v>
      </c>
      <c r="E48" s="8">
        <v>6.1</v>
      </c>
      <c r="F48" s="106">
        <f>SUM(D48:E48)</f>
        <v>18.600000000000001</v>
      </c>
      <c r="G48" s="107">
        <f>$F$8*F48</f>
        <v>0</v>
      </c>
      <c r="H48" s="90"/>
    </row>
    <row r="49" spans="1:8" x14ac:dyDescent="0.25">
      <c r="A49" s="105" t="s">
        <v>27</v>
      </c>
      <c r="B49" s="90"/>
      <c r="C49" s="90"/>
      <c r="D49" s="8">
        <v>5.9</v>
      </c>
      <c r="E49" s="8">
        <v>2.7</v>
      </c>
      <c r="F49" s="106">
        <f>SUM(D49:E49)</f>
        <v>8.6000000000000014</v>
      </c>
      <c r="G49" s="107">
        <f>$F$8*F49</f>
        <v>0</v>
      </c>
      <c r="H49" s="90"/>
    </row>
    <row r="50" spans="1:8" x14ac:dyDescent="0.25">
      <c r="A50" s="114" t="s">
        <v>28</v>
      </c>
      <c r="B50" s="90"/>
      <c r="C50" s="90"/>
      <c r="D50" s="106">
        <f>C51*F9</f>
        <v>8.2409999999999997</v>
      </c>
      <c r="E50" s="106">
        <f>C52*F9</f>
        <v>6.8340000000000005</v>
      </c>
      <c r="F50" s="106">
        <f>SUM(D50:E50)</f>
        <v>15.074999999999999</v>
      </c>
      <c r="G50" s="107">
        <f>$F$8*F50</f>
        <v>0</v>
      </c>
      <c r="H50" s="90"/>
    </row>
    <row r="51" spans="1:8" x14ac:dyDescent="0.25">
      <c r="A51" s="113" t="s">
        <v>90</v>
      </c>
      <c r="B51" s="90"/>
      <c r="C51" s="9">
        <v>4.1000000000000002E-2</v>
      </c>
      <c r="D51" s="90"/>
      <c r="E51" s="90"/>
      <c r="F51" s="90"/>
      <c r="G51" s="90"/>
      <c r="H51" s="90"/>
    </row>
    <row r="52" spans="1:8" x14ac:dyDescent="0.25">
      <c r="A52" s="113" t="s">
        <v>91</v>
      </c>
      <c r="B52" s="104"/>
      <c r="C52" s="9">
        <v>3.4000000000000002E-2</v>
      </c>
      <c r="D52" s="90"/>
      <c r="E52" s="90"/>
      <c r="F52" s="90"/>
      <c r="G52" s="90"/>
      <c r="H52" s="90"/>
    </row>
    <row r="53" spans="1:8" x14ac:dyDescent="0.25">
      <c r="A53" s="114" t="s">
        <v>29</v>
      </c>
      <c r="B53" s="90"/>
      <c r="C53" s="90"/>
      <c r="D53" s="106">
        <f>C54*F9</f>
        <v>10.050000000000001</v>
      </c>
      <c r="E53" s="106">
        <f>C55*F9</f>
        <v>31.356000000000005</v>
      </c>
      <c r="F53" s="106">
        <f>SUM(D53:E53)</f>
        <v>41.406000000000006</v>
      </c>
      <c r="G53" s="107">
        <f>F53*$F$8</f>
        <v>0</v>
      </c>
      <c r="H53" s="104" t="s">
        <v>155</v>
      </c>
    </row>
    <row r="54" spans="1:8" x14ac:dyDescent="0.25">
      <c r="A54" s="113" t="s">
        <v>90</v>
      </c>
      <c r="B54" s="90"/>
      <c r="C54" s="9">
        <v>0.05</v>
      </c>
      <c r="D54" s="90"/>
      <c r="E54" s="90"/>
      <c r="F54" s="90"/>
      <c r="G54" s="90"/>
      <c r="H54" s="90"/>
    </row>
    <row r="55" spans="1:8" x14ac:dyDescent="0.25">
      <c r="A55" s="113" t="s">
        <v>91</v>
      </c>
      <c r="B55" s="104"/>
      <c r="C55" s="9">
        <f>1.3*0.02*6</f>
        <v>0.15600000000000003</v>
      </c>
      <c r="D55" s="90"/>
      <c r="E55" s="90"/>
      <c r="F55" s="90"/>
      <c r="G55" s="90"/>
      <c r="H55" s="90"/>
    </row>
    <row r="56" spans="1:8" x14ac:dyDescent="0.25">
      <c r="A56" s="114" t="s">
        <v>30</v>
      </c>
      <c r="B56" s="90"/>
      <c r="C56" s="90"/>
      <c r="D56" s="106">
        <f>C57*F9</f>
        <v>3.3366000000000002</v>
      </c>
      <c r="E56" s="106">
        <f>C58*F9</f>
        <v>3.3567</v>
      </c>
      <c r="F56" s="106">
        <f>SUM(D56:E56)</f>
        <v>6.6933000000000007</v>
      </c>
      <c r="G56" s="107">
        <f>F56*$F$8</f>
        <v>0</v>
      </c>
      <c r="H56" s="90"/>
    </row>
    <row r="57" spans="1:8" x14ac:dyDescent="0.25">
      <c r="A57" s="113" t="s">
        <v>90</v>
      </c>
      <c r="B57" s="90"/>
      <c r="C57" s="9">
        <v>1.66E-2</v>
      </c>
      <c r="D57" s="90"/>
      <c r="E57" s="90"/>
      <c r="F57" s="90"/>
      <c r="G57" s="90"/>
      <c r="H57" s="90"/>
    </row>
    <row r="58" spans="1:8" x14ac:dyDescent="0.25">
      <c r="A58" s="113" t="s">
        <v>91</v>
      </c>
      <c r="B58" s="104"/>
      <c r="C58" s="9">
        <v>1.67E-2</v>
      </c>
      <c r="D58" s="90"/>
      <c r="E58" s="90"/>
      <c r="F58" s="90"/>
      <c r="G58" s="90"/>
      <c r="H58" s="90"/>
    </row>
    <row r="59" spans="1:8" x14ac:dyDescent="0.25">
      <c r="A59" s="105" t="s">
        <v>15</v>
      </c>
      <c r="B59" s="90"/>
      <c r="C59" s="90"/>
      <c r="D59" s="8">
        <v>0</v>
      </c>
      <c r="E59" s="8">
        <v>0</v>
      </c>
      <c r="F59" s="108">
        <f>SUM(D59:E59)</f>
        <v>0</v>
      </c>
      <c r="G59" s="109">
        <f>$F$8*F59</f>
        <v>0</v>
      </c>
      <c r="H59" s="90"/>
    </row>
    <row r="60" spans="1:8" x14ac:dyDescent="0.25">
      <c r="A60" s="95" t="s">
        <v>67</v>
      </c>
      <c r="B60" s="89"/>
      <c r="C60" s="90"/>
      <c r="D60" s="106">
        <f>SUM(D48:D59)</f>
        <v>40.0276</v>
      </c>
      <c r="E60" s="106">
        <f>SUM(E48:E59)</f>
        <v>50.346700000000013</v>
      </c>
      <c r="F60" s="110">
        <f>SUM(F48:F59)</f>
        <v>90.374300000000005</v>
      </c>
      <c r="G60" s="111">
        <f>SUM(G48:G59)</f>
        <v>0</v>
      </c>
      <c r="H60" s="90"/>
    </row>
    <row r="61" spans="1:8" x14ac:dyDescent="0.25">
      <c r="A61" s="95" t="s">
        <v>68</v>
      </c>
      <c r="B61" s="89"/>
      <c r="C61" s="90"/>
      <c r="D61" s="107">
        <f>$F$8*D60</f>
        <v>0</v>
      </c>
      <c r="E61" s="107">
        <f>$F$8*E60</f>
        <v>0</v>
      </c>
      <c r="F61" s="111">
        <f>$F$8*F60</f>
        <v>0</v>
      </c>
      <c r="G61" s="112" t="s">
        <v>69</v>
      </c>
      <c r="H61" s="90"/>
    </row>
    <row r="62" spans="1:8" x14ac:dyDescent="0.25">
      <c r="A62" s="94"/>
      <c r="B62" s="90"/>
      <c r="C62" s="90"/>
      <c r="D62" s="90"/>
      <c r="E62" s="90"/>
      <c r="F62" s="90"/>
      <c r="G62" s="107"/>
      <c r="H62" s="90"/>
    </row>
    <row r="63" spans="1:8" x14ac:dyDescent="0.25">
      <c r="A63" s="95" t="s">
        <v>7</v>
      </c>
      <c r="B63" s="89"/>
      <c r="C63" s="90"/>
      <c r="D63" s="90"/>
      <c r="E63" s="90"/>
      <c r="F63" s="102"/>
      <c r="G63" s="102"/>
      <c r="H63" s="90"/>
    </row>
    <row r="64" spans="1:8" x14ac:dyDescent="0.25">
      <c r="A64" s="94" t="s">
        <v>92</v>
      </c>
      <c r="B64" s="89"/>
      <c r="C64" s="90"/>
      <c r="D64" s="108">
        <f>C65*C66</f>
        <v>38.887499999999996</v>
      </c>
      <c r="E64" s="112" t="s">
        <v>69</v>
      </c>
      <c r="F64" s="106">
        <f>D64</f>
        <v>38.887499999999996</v>
      </c>
      <c r="G64" s="107">
        <f>$F$8*F64</f>
        <v>0</v>
      </c>
      <c r="H64" s="90"/>
    </row>
    <row r="65" spans="1:8" x14ac:dyDescent="0.25">
      <c r="A65" s="113" t="s">
        <v>93</v>
      </c>
      <c r="B65" s="104"/>
      <c r="C65" s="12">
        <v>2.5499999999999998</v>
      </c>
      <c r="D65" s="90"/>
      <c r="E65" s="90"/>
      <c r="F65" s="90"/>
      <c r="G65" s="107" t="s">
        <v>71</v>
      </c>
      <c r="H65" s="90"/>
    </row>
    <row r="66" spans="1:8" x14ac:dyDescent="0.25">
      <c r="A66" s="113" t="s">
        <v>94</v>
      </c>
      <c r="B66" s="104"/>
      <c r="C66" s="9">
        <v>15.25</v>
      </c>
      <c r="D66" s="90"/>
      <c r="E66" s="90"/>
      <c r="F66" s="90"/>
      <c r="G66" s="107" t="s">
        <v>71</v>
      </c>
      <c r="H66" s="90"/>
    </row>
    <row r="67" spans="1:8" x14ac:dyDescent="0.25">
      <c r="A67" s="94" t="s">
        <v>95</v>
      </c>
      <c r="B67" s="104"/>
      <c r="C67" s="115"/>
      <c r="D67" s="112" t="s">
        <v>69</v>
      </c>
      <c r="E67" s="108">
        <f>C68*C69</f>
        <v>0</v>
      </c>
      <c r="F67" s="106">
        <f>E67</f>
        <v>0</v>
      </c>
      <c r="G67" s="107">
        <f>$F$8*F67</f>
        <v>0</v>
      </c>
      <c r="H67" s="90"/>
    </row>
    <row r="68" spans="1:8" x14ac:dyDescent="0.25">
      <c r="A68" s="113" t="s">
        <v>93</v>
      </c>
      <c r="B68" s="104"/>
      <c r="C68" s="12">
        <v>0</v>
      </c>
      <c r="D68" s="90"/>
      <c r="E68" s="90"/>
      <c r="F68" s="90"/>
      <c r="G68" s="107"/>
      <c r="H68" s="90"/>
    </row>
    <row r="69" spans="1:8" x14ac:dyDescent="0.25">
      <c r="A69" s="113" t="s">
        <v>94</v>
      </c>
      <c r="B69" s="104"/>
      <c r="C69" s="9">
        <v>0</v>
      </c>
      <c r="D69" s="90"/>
      <c r="E69" s="90"/>
      <c r="F69" s="102" t="s">
        <v>87</v>
      </c>
      <c r="G69" s="102" t="s">
        <v>87</v>
      </c>
      <c r="H69" s="90"/>
    </row>
    <row r="70" spans="1:8" x14ac:dyDescent="0.25">
      <c r="A70" s="95" t="s">
        <v>88</v>
      </c>
      <c r="B70" s="104"/>
      <c r="C70" s="115"/>
      <c r="D70" s="106">
        <f>D64</f>
        <v>38.887499999999996</v>
      </c>
      <c r="E70" s="106">
        <f>E67</f>
        <v>0</v>
      </c>
      <c r="F70" s="110">
        <f>F64+F67</f>
        <v>38.887499999999996</v>
      </c>
      <c r="G70" s="111">
        <f>G64+G67</f>
        <v>0</v>
      </c>
      <c r="H70" s="90"/>
    </row>
    <row r="71" spans="1:8" x14ac:dyDescent="0.25">
      <c r="A71" s="113"/>
      <c r="B71" s="104"/>
      <c r="C71" s="115"/>
      <c r="D71" s="90"/>
      <c r="E71" s="90"/>
      <c r="F71" s="90"/>
      <c r="G71" s="107"/>
      <c r="H71" s="90"/>
    </row>
    <row r="72" spans="1:8" x14ac:dyDescent="0.25">
      <c r="A72" s="95" t="s">
        <v>33</v>
      </c>
      <c r="B72" s="89"/>
      <c r="C72" s="90"/>
      <c r="D72" s="90"/>
      <c r="E72" s="90"/>
      <c r="F72" s="90"/>
      <c r="G72" s="107" t="s">
        <v>71</v>
      </c>
      <c r="H72" s="90"/>
    </row>
    <row r="73" spans="1:8" x14ac:dyDescent="0.25">
      <c r="A73" s="94" t="s">
        <v>96</v>
      </c>
      <c r="B73" s="90"/>
      <c r="C73" s="90"/>
      <c r="D73" s="8">
        <v>222</v>
      </c>
      <c r="E73" s="112" t="s">
        <v>69</v>
      </c>
      <c r="F73" s="106">
        <f>D73</f>
        <v>222</v>
      </c>
      <c r="G73" s="107">
        <f>$F$8*F73</f>
        <v>0</v>
      </c>
      <c r="H73" s="90"/>
    </row>
    <row r="74" spans="1:8" x14ac:dyDescent="0.25">
      <c r="A74" s="94"/>
      <c r="B74" s="90"/>
      <c r="C74" s="90"/>
      <c r="D74" s="90"/>
      <c r="E74" s="90"/>
      <c r="F74" s="90"/>
      <c r="G74" s="107" t="s">
        <v>71</v>
      </c>
      <c r="H74" s="90"/>
    </row>
    <row r="75" spans="1:8" x14ac:dyDescent="0.25">
      <c r="A75" s="95" t="s">
        <v>97</v>
      </c>
      <c r="B75" s="89"/>
      <c r="C75" s="90"/>
      <c r="D75" s="90"/>
      <c r="E75" s="90"/>
      <c r="F75" s="102" t="s">
        <v>87</v>
      </c>
      <c r="G75" s="102" t="s">
        <v>87</v>
      </c>
      <c r="H75" s="90"/>
    </row>
    <row r="76" spans="1:8" x14ac:dyDescent="0.25">
      <c r="A76" s="94" t="s">
        <v>98</v>
      </c>
      <c r="B76" s="90"/>
      <c r="C76" s="90"/>
      <c r="D76" s="106">
        <f>D22+D60+D70+D73</f>
        <v>319.61509999999998</v>
      </c>
      <c r="E76" s="106">
        <f>E22+E45+E60+E70</f>
        <v>362.95070000000004</v>
      </c>
      <c r="F76" s="110">
        <f>F22+F45+F60+F70+F73</f>
        <v>682.56580000000008</v>
      </c>
      <c r="G76" s="111">
        <f>G22+G45+G60+G70+G73</f>
        <v>0</v>
      </c>
      <c r="H76" s="90"/>
    </row>
    <row r="77" spans="1:8" x14ac:dyDescent="0.25">
      <c r="A77" s="94" t="s">
        <v>99</v>
      </c>
      <c r="B77" s="90"/>
      <c r="C77" s="90"/>
      <c r="D77" s="106">
        <f>IF($F$7&gt;0,D76/$F$7,0)</f>
        <v>0</v>
      </c>
      <c r="E77" s="106">
        <f>IF($F$7&gt;0,E76/$F$7,0)</f>
        <v>0</v>
      </c>
      <c r="F77" s="106">
        <f>IF($F$7&gt;0,F76/$F$7,0)</f>
        <v>0</v>
      </c>
      <c r="G77" s="112" t="s">
        <v>69</v>
      </c>
      <c r="H77" s="90"/>
    </row>
    <row r="78" spans="1:8" x14ac:dyDescent="0.25">
      <c r="A78" s="94" t="s">
        <v>100</v>
      </c>
      <c r="B78" s="90"/>
      <c r="C78" s="90"/>
      <c r="D78" s="107">
        <f>$F$8*D76</f>
        <v>0</v>
      </c>
      <c r="E78" s="107">
        <f>$F$8*E76</f>
        <v>0</v>
      </c>
      <c r="F78" s="111">
        <f>$F$8*F76</f>
        <v>0</v>
      </c>
      <c r="G78" s="112" t="s">
        <v>69</v>
      </c>
      <c r="H78" s="90"/>
    </row>
    <row r="79" spans="1:8" x14ac:dyDescent="0.25">
      <c r="A79" s="94"/>
      <c r="B79" s="90"/>
      <c r="C79" s="90"/>
      <c r="D79" s="107"/>
      <c r="E79" s="107"/>
      <c r="F79" s="107"/>
      <c r="G79" s="112"/>
      <c r="H79" s="90"/>
    </row>
    <row r="80" spans="1:8" x14ac:dyDescent="0.25">
      <c r="A80" s="94"/>
      <c r="B80" s="90"/>
      <c r="C80" s="90"/>
      <c r="D80" s="107"/>
      <c r="E80" s="116" t="s">
        <v>101</v>
      </c>
      <c r="F80" s="111" t="s">
        <v>102</v>
      </c>
      <c r="G80" s="117" t="s">
        <v>103</v>
      </c>
      <c r="H80" s="90"/>
    </row>
    <row r="81" spans="1:8" x14ac:dyDescent="0.25">
      <c r="A81" s="94"/>
      <c r="B81" s="90"/>
      <c r="C81" s="90"/>
      <c r="D81" s="107"/>
      <c r="E81" s="118" t="s">
        <v>104</v>
      </c>
      <c r="F81" s="118" t="s">
        <v>105</v>
      </c>
      <c r="G81" s="119" t="s">
        <v>66</v>
      </c>
      <c r="H81" s="90"/>
    </row>
    <row r="82" spans="1:8" x14ac:dyDescent="0.25">
      <c r="A82" s="95" t="s">
        <v>106</v>
      </c>
      <c r="B82" s="97"/>
      <c r="C82" s="90"/>
      <c r="D82" s="107"/>
      <c r="E82" s="107"/>
      <c r="F82" s="107"/>
      <c r="G82" s="112"/>
      <c r="H82" s="90"/>
    </row>
    <row r="83" spans="1:8" x14ac:dyDescent="0.25">
      <c r="A83" s="120" t="s">
        <v>107</v>
      </c>
      <c r="B83" s="121"/>
      <c r="C83" s="9">
        <v>3.61</v>
      </c>
      <c r="D83" s="107"/>
      <c r="E83" s="112" t="s">
        <v>69</v>
      </c>
      <c r="F83" s="106">
        <f>C83*F$9</f>
        <v>725.61</v>
      </c>
      <c r="G83" s="122">
        <f>F83*F$8</f>
        <v>0</v>
      </c>
      <c r="H83" s="18" t="s">
        <v>156</v>
      </c>
    </row>
    <row r="84" spans="1:8" x14ac:dyDescent="0.25">
      <c r="A84" s="94" t="s">
        <v>108</v>
      </c>
      <c r="B84" s="121"/>
      <c r="C84" s="90"/>
      <c r="D84" s="107"/>
      <c r="E84" s="112" t="s">
        <v>69</v>
      </c>
      <c r="F84" s="8">
        <v>0</v>
      </c>
      <c r="G84" s="122">
        <f>F84*F$8</f>
        <v>0</v>
      </c>
      <c r="H84" s="90"/>
    </row>
    <row r="85" spans="1:8" x14ac:dyDescent="0.25">
      <c r="A85" s="14" t="s">
        <v>109</v>
      </c>
      <c r="B85" s="123"/>
      <c r="C85" s="15">
        <v>0</v>
      </c>
      <c r="D85" s="124"/>
      <c r="E85" s="125" t="s">
        <v>69</v>
      </c>
      <c r="F85" s="126">
        <f>C85*F$7</f>
        <v>0</v>
      </c>
      <c r="G85" s="127">
        <f>F85*F$8</f>
        <v>0</v>
      </c>
      <c r="H85" s="19" t="s">
        <v>157</v>
      </c>
    </row>
    <row r="86" spans="1:8" x14ac:dyDescent="0.25">
      <c r="A86" s="95" t="s">
        <v>110</v>
      </c>
      <c r="B86" s="97"/>
      <c r="C86" s="90"/>
      <c r="D86" s="107"/>
      <c r="E86" s="112" t="s">
        <v>69</v>
      </c>
      <c r="F86" s="110">
        <f>F83+F84+F85</f>
        <v>725.61</v>
      </c>
      <c r="G86" s="111">
        <f>G83+G84+G85</f>
        <v>0</v>
      </c>
      <c r="H86" s="90"/>
    </row>
    <row r="87" spans="1:8" x14ac:dyDescent="0.25">
      <c r="A87" s="94"/>
      <c r="B87" s="121"/>
      <c r="C87" s="90"/>
      <c r="D87" s="107"/>
      <c r="E87" s="128"/>
      <c r="F87" s="128" t="s">
        <v>87</v>
      </c>
      <c r="G87" s="128" t="s">
        <v>87</v>
      </c>
      <c r="H87" s="90"/>
    </row>
    <row r="88" spans="1:8" x14ac:dyDescent="0.25">
      <c r="A88" s="95" t="s">
        <v>111</v>
      </c>
      <c r="B88" s="97"/>
      <c r="C88" s="90"/>
      <c r="D88" s="107"/>
      <c r="E88" s="106">
        <f>F86-E76</f>
        <v>362.65929999999997</v>
      </c>
      <c r="F88" s="110">
        <f>F86-F76</f>
        <v>43.044199999999933</v>
      </c>
      <c r="G88" s="111">
        <f>G86-G76</f>
        <v>0</v>
      </c>
      <c r="H88" s="90"/>
    </row>
    <row r="91" spans="1:8" x14ac:dyDescent="0.25">
      <c r="A91" s="20" t="s">
        <v>153</v>
      </c>
    </row>
  </sheetData>
  <sheetProtection algorithmName="SHA-512" hashValue="z+D3q/iXN9CBq/1/rE8r7TkChss0wSxxZPKC61DacvnjnAsMy4sochC56eBbUoh8bNZSYs9y8UiutweaiC6RKA==" saltValue="50/s66OpxF3d8Cnl/2EWDw==" spinCount="100000" sheet="1" objects="1" scenarios="1"/>
  <hyperlinks>
    <hyperlink ref="A5" r:id="rId1" display="Crop Production Cost Budgets has more information on the cost and returns for growing a corn crop after a previous crop of corn." xr:uid="{6C8F3688-8D77-41F5-A7E5-CA488E11F778}"/>
    <hyperlink ref="H83" r:id="rId2" xr:uid="{D2D1A83D-3399-4645-84B6-73B3AC9D46D9}"/>
    <hyperlink ref="H85" r:id="rId3" display="Note: Loan deficiency payment rates can be found on the USDA Farm Service Agendy website, https://www.fsa.usda.gov/programs-and-services/price-support/ldp-rates/index." xr:uid="{2357F684-E220-46AF-9328-DB0C956921C5}"/>
    <hyperlink ref="A85" r:id="rId4" display="    Expected LDP rate" xr:uid="{388240A5-9DDB-4AF6-9FFA-9724109C0931}"/>
  </hyperlinks>
  <pageMargins left="0.7" right="0.7" top="0.75" bottom="0.75" header="0.3" footer="0.3"/>
  <pageSetup orientation="portrait"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885A3-CEEA-4C7E-9824-7663E7322988}">
  <sheetPr codeName="Sheet4"/>
  <dimension ref="A3:H81"/>
  <sheetViews>
    <sheetView topLeftCell="A29" workbookViewId="0">
      <selection activeCell="F44" sqref="F44"/>
    </sheetView>
  </sheetViews>
  <sheetFormatPr defaultColWidth="8.85546875" defaultRowHeight="15" x14ac:dyDescent="0.25"/>
  <cols>
    <col min="1" max="1" width="28.5703125" style="20" customWidth="1"/>
    <col min="2" max="16384" width="8.85546875" style="20"/>
  </cols>
  <sheetData>
    <row r="3" spans="1:8" ht="21" thickBot="1" x14ac:dyDescent="0.35">
      <c r="A3" s="86" t="s">
        <v>112</v>
      </c>
      <c r="B3" s="87"/>
      <c r="C3" s="87"/>
      <c r="D3" s="87"/>
      <c r="E3" s="87"/>
      <c r="F3" s="87"/>
      <c r="G3" s="87"/>
      <c r="H3" s="87"/>
    </row>
    <row r="4" spans="1:8" ht="16.5" thickTop="1" x14ac:dyDescent="0.25">
      <c r="A4" s="129" t="s">
        <v>51</v>
      </c>
      <c r="B4" s="89"/>
      <c r="C4" s="90"/>
      <c r="D4" s="90"/>
      <c r="E4" s="90"/>
      <c r="F4" s="90"/>
      <c r="G4" s="90"/>
      <c r="H4" s="90"/>
    </row>
    <row r="5" spans="1:8" x14ac:dyDescent="0.25">
      <c r="A5" s="1" t="s">
        <v>52</v>
      </c>
      <c r="B5" s="16"/>
      <c r="C5" s="16"/>
      <c r="D5" s="16"/>
      <c r="E5" s="16"/>
      <c r="F5" s="16"/>
      <c r="G5" s="16"/>
      <c r="H5" s="2"/>
    </row>
    <row r="6" spans="1:8" x14ac:dyDescent="0.25">
      <c r="A6" s="3" t="s">
        <v>113</v>
      </c>
      <c r="B6" s="7"/>
      <c r="C6" s="7"/>
      <c r="D6" s="7"/>
      <c r="E6" s="7"/>
      <c r="F6" s="7"/>
      <c r="G6" s="7"/>
      <c r="H6" s="2"/>
    </row>
    <row r="7" spans="1:8" x14ac:dyDescent="0.25">
      <c r="A7" s="130" t="s">
        <v>54</v>
      </c>
      <c r="B7" s="131"/>
      <c r="C7" s="132"/>
      <c r="D7" s="90"/>
      <c r="E7" s="90"/>
      <c r="F7" s="90"/>
      <c r="G7" s="90"/>
      <c r="H7" s="90"/>
    </row>
    <row r="8" spans="1:8" x14ac:dyDescent="0.25">
      <c r="A8" s="94"/>
      <c r="B8" s="90"/>
      <c r="C8" s="90"/>
      <c r="D8" s="90"/>
      <c r="E8" s="90"/>
      <c r="F8" s="90"/>
      <c r="G8" s="90"/>
      <c r="H8" s="90"/>
    </row>
    <row r="9" spans="1:8" x14ac:dyDescent="0.25">
      <c r="A9" s="95" t="s">
        <v>55</v>
      </c>
      <c r="B9" s="90"/>
      <c r="C9" s="90"/>
      <c r="D9" s="90"/>
      <c r="E9" s="96" t="s">
        <v>56</v>
      </c>
      <c r="F9" s="4">
        <v>56</v>
      </c>
      <c r="G9" s="97" t="s">
        <v>57</v>
      </c>
      <c r="H9" s="90"/>
    </row>
    <row r="10" spans="1:8" x14ac:dyDescent="0.25">
      <c r="A10" s="98" t="s">
        <v>58</v>
      </c>
      <c r="B10" s="99"/>
      <c r="C10" s="100"/>
      <c r="D10" s="90"/>
      <c r="E10" s="96" t="s">
        <v>59</v>
      </c>
      <c r="F10" s="5">
        <v>100</v>
      </c>
      <c r="G10" s="90"/>
      <c r="H10" s="90"/>
    </row>
    <row r="11" spans="1:8" x14ac:dyDescent="0.25">
      <c r="A11" s="95"/>
      <c r="B11" s="96"/>
      <c r="C11" s="133"/>
      <c r="D11" s="97"/>
      <c r="E11" s="103"/>
      <c r="F11" s="90"/>
      <c r="G11" s="90"/>
      <c r="H11" s="90"/>
    </row>
    <row r="12" spans="1:8" x14ac:dyDescent="0.25">
      <c r="A12" s="95"/>
      <c r="B12" s="89"/>
      <c r="C12" s="90"/>
      <c r="D12" s="90"/>
      <c r="E12" s="96" t="s">
        <v>114</v>
      </c>
      <c r="F12" s="89" t="s">
        <v>115</v>
      </c>
      <c r="G12" s="96" t="s">
        <v>61</v>
      </c>
      <c r="H12" s="90"/>
    </row>
    <row r="13" spans="1:8" x14ac:dyDescent="0.25">
      <c r="A13" s="95" t="s">
        <v>62</v>
      </c>
      <c r="B13" s="90"/>
      <c r="C13" s="90"/>
      <c r="D13" s="102" t="s">
        <v>63</v>
      </c>
      <c r="E13" s="102" t="s">
        <v>64</v>
      </c>
      <c r="F13" s="103" t="s">
        <v>65</v>
      </c>
      <c r="G13" s="103" t="s">
        <v>66</v>
      </c>
      <c r="H13" s="104" t="s">
        <v>37</v>
      </c>
    </row>
    <row r="14" spans="1:8" x14ac:dyDescent="0.25">
      <c r="A14" s="105" t="s">
        <v>10</v>
      </c>
      <c r="B14" s="90"/>
      <c r="C14" s="90"/>
      <c r="D14" s="8">
        <v>4.4000000000000004</v>
      </c>
      <c r="E14" s="8">
        <v>3.1</v>
      </c>
      <c r="F14" s="106">
        <f t="shared" ref="F14:F19" si="0">D14+E14</f>
        <v>7.5</v>
      </c>
      <c r="G14" s="107">
        <f t="shared" ref="G14:G19" si="1">$F$8*F14</f>
        <v>0</v>
      </c>
      <c r="H14" s="90"/>
    </row>
    <row r="15" spans="1:8" x14ac:dyDescent="0.25">
      <c r="A15" s="105" t="s">
        <v>116</v>
      </c>
      <c r="B15" s="90"/>
      <c r="C15" s="90"/>
      <c r="D15" s="8">
        <v>4.2</v>
      </c>
      <c r="E15" s="8">
        <v>3.7</v>
      </c>
      <c r="F15" s="106">
        <f t="shared" si="0"/>
        <v>7.9</v>
      </c>
      <c r="G15" s="107">
        <f t="shared" si="1"/>
        <v>0</v>
      </c>
      <c r="H15" s="90"/>
    </row>
    <row r="16" spans="1:8" x14ac:dyDescent="0.25">
      <c r="A16" s="105" t="s">
        <v>14</v>
      </c>
      <c r="B16" s="90"/>
      <c r="C16" s="90"/>
      <c r="D16" s="8">
        <v>2.1</v>
      </c>
      <c r="E16" s="8">
        <v>1.9</v>
      </c>
      <c r="F16" s="106">
        <f t="shared" si="0"/>
        <v>4</v>
      </c>
      <c r="G16" s="107">
        <f t="shared" si="1"/>
        <v>0</v>
      </c>
      <c r="H16" s="90"/>
    </row>
    <row r="17" spans="1:8" x14ac:dyDescent="0.25">
      <c r="A17" s="105" t="s">
        <v>14</v>
      </c>
      <c r="B17" s="90"/>
      <c r="C17" s="90"/>
      <c r="D17" s="8">
        <v>2.1</v>
      </c>
      <c r="E17" s="8">
        <v>1.9</v>
      </c>
      <c r="F17" s="106">
        <f t="shared" si="0"/>
        <v>4</v>
      </c>
      <c r="G17" s="107">
        <f t="shared" si="1"/>
        <v>0</v>
      </c>
      <c r="H17" s="90"/>
    </row>
    <row r="18" spans="1:8" x14ac:dyDescent="0.25">
      <c r="A18" s="105" t="s">
        <v>15</v>
      </c>
      <c r="B18" s="90"/>
      <c r="C18" s="90"/>
      <c r="D18" s="8">
        <v>0</v>
      </c>
      <c r="E18" s="8">
        <v>0</v>
      </c>
      <c r="F18" s="106">
        <f t="shared" si="0"/>
        <v>0</v>
      </c>
      <c r="G18" s="107">
        <f t="shared" si="1"/>
        <v>0</v>
      </c>
      <c r="H18" s="90"/>
    </row>
    <row r="19" spans="1:8" x14ac:dyDescent="0.25">
      <c r="A19" s="105" t="s">
        <v>16</v>
      </c>
      <c r="B19" s="90"/>
      <c r="C19" s="90"/>
      <c r="D19" s="8">
        <v>0</v>
      </c>
      <c r="E19" s="8">
        <v>0</v>
      </c>
      <c r="F19" s="108">
        <f t="shared" si="0"/>
        <v>0</v>
      </c>
      <c r="G19" s="109">
        <f t="shared" si="1"/>
        <v>0</v>
      </c>
      <c r="H19" s="90"/>
    </row>
    <row r="20" spans="1:8" x14ac:dyDescent="0.25">
      <c r="A20" s="95" t="s">
        <v>67</v>
      </c>
      <c r="B20" s="89"/>
      <c r="C20" s="90"/>
      <c r="D20" s="106">
        <f>SUM(D14:D19)</f>
        <v>12.8</v>
      </c>
      <c r="E20" s="106">
        <f>SUM(E14:E19)</f>
        <v>10.600000000000001</v>
      </c>
      <c r="F20" s="110">
        <f>SUM(F14:F19)</f>
        <v>23.4</v>
      </c>
      <c r="G20" s="111">
        <f>SUM(G14:G19)</f>
        <v>0</v>
      </c>
      <c r="H20" s="90"/>
    </row>
    <row r="21" spans="1:8" x14ac:dyDescent="0.25">
      <c r="A21" s="95" t="s">
        <v>68</v>
      </c>
      <c r="B21" s="89"/>
      <c r="C21" s="90"/>
      <c r="D21" s="107">
        <f>$F$8*D20</f>
        <v>0</v>
      </c>
      <c r="E21" s="107">
        <f>$F$8*E20</f>
        <v>0</v>
      </c>
      <c r="F21" s="111">
        <f>$F$8*F20</f>
        <v>0</v>
      </c>
      <c r="G21" s="112" t="s">
        <v>69</v>
      </c>
      <c r="H21" s="90"/>
    </row>
    <row r="22" spans="1:8" x14ac:dyDescent="0.25">
      <c r="A22" s="94"/>
      <c r="B22" s="90"/>
      <c r="C22" s="90"/>
      <c r="D22" s="107"/>
      <c r="E22" s="107"/>
      <c r="F22" s="107"/>
      <c r="G22" s="107"/>
      <c r="H22" s="90"/>
    </row>
    <row r="23" spans="1:8" x14ac:dyDescent="0.25">
      <c r="A23" s="95" t="s">
        <v>117</v>
      </c>
      <c r="B23" s="89"/>
      <c r="C23" s="90"/>
      <c r="D23" s="90"/>
      <c r="E23" s="90"/>
      <c r="F23" s="90"/>
      <c r="G23" s="107" t="s">
        <v>71</v>
      </c>
      <c r="H23" s="90"/>
    </row>
    <row r="24" spans="1:8" x14ac:dyDescent="0.25">
      <c r="A24" s="94" t="s">
        <v>72</v>
      </c>
      <c r="B24" s="90"/>
      <c r="C24" s="90"/>
      <c r="D24" s="112" t="s">
        <v>69</v>
      </c>
      <c r="E24" s="106">
        <f>C25*C26</f>
        <v>56.228571428571428</v>
      </c>
      <c r="F24" s="106">
        <f>E24</f>
        <v>56.228571428571428</v>
      </c>
      <c r="G24" s="107">
        <f>$F$8*F24</f>
        <v>0</v>
      </c>
      <c r="H24" s="90"/>
    </row>
    <row r="25" spans="1:8" x14ac:dyDescent="0.25">
      <c r="A25" s="113" t="s">
        <v>118</v>
      </c>
      <c r="B25" s="104"/>
      <c r="C25" s="9">
        <v>49.2</v>
      </c>
      <c r="D25" s="90"/>
      <c r="E25" s="90"/>
      <c r="F25" s="90"/>
      <c r="G25" s="107" t="s">
        <v>71</v>
      </c>
      <c r="H25" s="90"/>
    </row>
    <row r="26" spans="1:8" x14ac:dyDescent="0.25">
      <c r="A26" s="113" t="s">
        <v>158</v>
      </c>
      <c r="B26" s="104"/>
      <c r="C26" s="17">
        <f>160000/140000</f>
        <v>1.1428571428571428</v>
      </c>
      <c r="D26" s="90"/>
      <c r="E26" s="90"/>
      <c r="F26" s="90"/>
      <c r="G26" s="107" t="s">
        <v>71</v>
      </c>
      <c r="H26" s="90"/>
    </row>
    <row r="27" spans="1:8" x14ac:dyDescent="0.25">
      <c r="A27" s="94" t="s">
        <v>78</v>
      </c>
      <c r="B27" s="90"/>
      <c r="C27" s="90"/>
      <c r="D27" s="112" t="s">
        <v>69</v>
      </c>
      <c r="E27" s="106">
        <f>C28*C29</f>
        <v>17.55</v>
      </c>
      <c r="F27" s="106">
        <f>E27</f>
        <v>17.55</v>
      </c>
      <c r="G27" s="107">
        <f>$F$8*F27</f>
        <v>0</v>
      </c>
      <c r="H27" s="90"/>
    </row>
    <row r="28" spans="1:8" x14ac:dyDescent="0.25">
      <c r="A28" s="113" t="s">
        <v>76</v>
      </c>
      <c r="B28" s="104"/>
      <c r="C28" s="9">
        <v>0.39</v>
      </c>
      <c r="D28" s="90"/>
      <c r="E28" s="90"/>
      <c r="F28" s="90"/>
      <c r="G28" s="107" t="s">
        <v>71</v>
      </c>
      <c r="H28" s="90"/>
    </row>
    <row r="29" spans="1:8" x14ac:dyDescent="0.25">
      <c r="A29" s="113" t="s">
        <v>77</v>
      </c>
      <c r="B29" s="104"/>
      <c r="C29" s="11">
        <v>45</v>
      </c>
      <c r="D29" s="90"/>
      <c r="E29" s="90"/>
      <c r="F29" s="90"/>
      <c r="G29" s="107" t="s">
        <v>71</v>
      </c>
      <c r="H29" s="90"/>
    </row>
    <row r="30" spans="1:8" x14ac:dyDescent="0.25">
      <c r="A30" s="94" t="s">
        <v>79</v>
      </c>
      <c r="B30" s="90"/>
      <c r="C30" s="90"/>
      <c r="D30" s="112" t="s">
        <v>69</v>
      </c>
      <c r="E30" s="106">
        <f>C31*C32</f>
        <v>25.2</v>
      </c>
      <c r="F30" s="106">
        <f>E30</f>
        <v>25.2</v>
      </c>
      <c r="G30" s="107">
        <f>$F$8*F30</f>
        <v>0</v>
      </c>
      <c r="H30" s="90"/>
    </row>
    <row r="31" spans="1:8" x14ac:dyDescent="0.25">
      <c r="A31" s="113" t="s">
        <v>76</v>
      </c>
      <c r="B31" s="104"/>
      <c r="C31" s="9">
        <v>0.3</v>
      </c>
      <c r="D31" s="90"/>
      <c r="E31" s="90"/>
      <c r="F31" s="90"/>
      <c r="G31" s="107" t="s">
        <v>71</v>
      </c>
      <c r="H31" s="90"/>
    </row>
    <row r="32" spans="1:8" x14ac:dyDescent="0.25">
      <c r="A32" s="113" t="s">
        <v>77</v>
      </c>
      <c r="B32" s="104"/>
      <c r="C32" s="11">
        <v>84</v>
      </c>
      <c r="D32" s="90"/>
      <c r="E32" s="90"/>
      <c r="F32" s="90"/>
      <c r="G32" s="107" t="s">
        <v>71</v>
      </c>
      <c r="H32" s="90"/>
    </row>
    <row r="33" spans="1:8" x14ac:dyDescent="0.25">
      <c r="A33" s="94" t="s">
        <v>80</v>
      </c>
      <c r="B33" s="90"/>
      <c r="C33" s="90"/>
      <c r="D33" s="112" t="s">
        <v>69</v>
      </c>
      <c r="E33" s="152">
        <v>15.69</v>
      </c>
      <c r="F33" s="106">
        <f>E33</f>
        <v>15.69</v>
      </c>
      <c r="G33" s="107">
        <f>$F$8*F33</f>
        <v>0</v>
      </c>
      <c r="H33" s="90"/>
    </row>
    <row r="34" spans="1:8" x14ac:dyDescent="0.25">
      <c r="A34" s="94" t="s">
        <v>81</v>
      </c>
      <c r="B34" s="90"/>
      <c r="C34" s="90"/>
      <c r="D34" s="112" t="s">
        <v>69</v>
      </c>
      <c r="E34" s="8">
        <v>49.99</v>
      </c>
      <c r="F34" s="106">
        <f>E34</f>
        <v>49.99</v>
      </c>
      <c r="G34" s="107">
        <f>$F$8*F34</f>
        <v>0</v>
      </c>
      <c r="H34" s="90"/>
    </row>
    <row r="35" spans="1:8" x14ac:dyDescent="0.25">
      <c r="A35" s="94" t="s">
        <v>82</v>
      </c>
      <c r="B35" s="90"/>
      <c r="C35" s="90"/>
      <c r="D35" s="112" t="s">
        <v>69</v>
      </c>
      <c r="E35" s="8">
        <v>8.5</v>
      </c>
      <c r="F35" s="106">
        <f>E35</f>
        <v>8.5</v>
      </c>
      <c r="G35" s="107">
        <f>$F$8*F35</f>
        <v>0</v>
      </c>
      <c r="H35" s="90"/>
    </row>
    <row r="36" spans="1:8" x14ac:dyDescent="0.25">
      <c r="A36" s="94" t="s">
        <v>83</v>
      </c>
      <c r="B36" s="90"/>
      <c r="C36" s="90"/>
      <c r="D36" s="112" t="s">
        <v>69</v>
      </c>
      <c r="E36" s="8">
        <v>10</v>
      </c>
      <c r="F36" s="106">
        <f>E36</f>
        <v>10</v>
      </c>
      <c r="G36" s="107">
        <f>$F$8*F36</f>
        <v>0</v>
      </c>
      <c r="H36" s="90"/>
    </row>
    <row r="37" spans="1:8" x14ac:dyDescent="0.25">
      <c r="A37" s="94" t="s">
        <v>84</v>
      </c>
      <c r="B37" s="90"/>
      <c r="C37" s="90"/>
      <c r="D37" s="112" t="s">
        <v>69</v>
      </c>
      <c r="E37" s="106">
        <f>(E20+E24+E27+E30+E33+E34+E35+E36)*$C38*$C39/12</f>
        <v>6.4586190476190479</v>
      </c>
      <c r="F37" s="106">
        <f>(E20+F24+F27+F30+F33+F34+F35+F36)*$C38*$C39/12</f>
        <v>6.4586190476190479</v>
      </c>
      <c r="G37" s="107">
        <f>(E21+G24+G27+G30+G33+G34+G35+G36)*$C38*$C39/12</f>
        <v>0</v>
      </c>
      <c r="H37" s="90"/>
    </row>
    <row r="38" spans="1:8" x14ac:dyDescent="0.25">
      <c r="A38" s="113" t="s">
        <v>85</v>
      </c>
      <c r="B38" s="104"/>
      <c r="C38" s="12">
        <v>8</v>
      </c>
      <c r="D38" s="134" t="s">
        <v>71</v>
      </c>
      <c r="E38" s="90"/>
      <c r="F38" s="90"/>
      <c r="G38" s="107" t="s">
        <v>71</v>
      </c>
      <c r="H38" s="90"/>
    </row>
    <row r="39" spans="1:8" x14ac:dyDescent="0.25">
      <c r="A39" s="113" t="s">
        <v>86</v>
      </c>
      <c r="B39" s="104"/>
      <c r="C39" s="13">
        <v>0.05</v>
      </c>
      <c r="D39" s="90"/>
      <c r="E39" s="90"/>
      <c r="F39" s="102" t="s">
        <v>87</v>
      </c>
      <c r="G39" s="102" t="s">
        <v>87</v>
      </c>
      <c r="H39" s="90"/>
    </row>
    <row r="40" spans="1:8" x14ac:dyDescent="0.25">
      <c r="A40" s="95" t="s">
        <v>88</v>
      </c>
      <c r="B40" s="89"/>
      <c r="C40" s="90"/>
      <c r="D40" s="112" t="s">
        <v>69</v>
      </c>
      <c r="E40" s="106">
        <f>E24+E27+E30+E33+E34+E35+E36+E37</f>
        <v>189.61719047619047</v>
      </c>
      <c r="F40" s="110">
        <f>E40</f>
        <v>189.61719047619047</v>
      </c>
      <c r="G40" s="111">
        <f>$F$8*F40</f>
        <v>0</v>
      </c>
      <c r="H40" s="90"/>
    </row>
    <row r="41" spans="1:8" x14ac:dyDescent="0.25">
      <c r="A41" s="94"/>
      <c r="B41" s="90"/>
      <c r="C41" s="90"/>
      <c r="D41" s="90"/>
      <c r="E41" s="90"/>
      <c r="F41" s="90"/>
      <c r="G41" s="107" t="s">
        <v>71</v>
      </c>
      <c r="H41" s="90"/>
    </row>
    <row r="42" spans="1:8" x14ac:dyDescent="0.25">
      <c r="A42" s="95" t="s">
        <v>25</v>
      </c>
      <c r="B42" s="89"/>
      <c r="C42" s="90"/>
      <c r="D42" s="90"/>
      <c r="E42" s="90"/>
      <c r="F42" s="90"/>
      <c r="G42" s="107" t="s">
        <v>71</v>
      </c>
      <c r="H42" s="104" t="s">
        <v>154</v>
      </c>
    </row>
    <row r="43" spans="1:8" x14ac:dyDescent="0.25">
      <c r="A43" s="105" t="s">
        <v>26</v>
      </c>
      <c r="B43" s="90"/>
      <c r="C43" s="90"/>
      <c r="D43" s="8">
        <v>8</v>
      </c>
      <c r="E43" s="8">
        <v>3.7</v>
      </c>
      <c r="F43" s="106">
        <f>SUM(D43:E43)</f>
        <v>11.7</v>
      </c>
      <c r="G43" s="107">
        <f>$F$8*F43</f>
        <v>0</v>
      </c>
      <c r="H43" s="90"/>
    </row>
    <row r="44" spans="1:8" x14ac:dyDescent="0.25">
      <c r="A44" s="105" t="s">
        <v>27</v>
      </c>
      <c r="B44" s="90"/>
      <c r="C44" s="90"/>
      <c r="D44" s="8">
        <v>5.9</v>
      </c>
      <c r="E44" s="8">
        <v>2.7</v>
      </c>
      <c r="F44" s="106">
        <f>SUM(D44:E44)</f>
        <v>8.6000000000000014</v>
      </c>
      <c r="G44" s="107">
        <f>$F$8*F44</f>
        <v>0</v>
      </c>
      <c r="H44" s="90"/>
    </row>
    <row r="45" spans="1:8" x14ac:dyDescent="0.25">
      <c r="A45" s="114" t="s">
        <v>28</v>
      </c>
      <c r="B45" s="90"/>
      <c r="C45" s="90"/>
      <c r="D45" s="106">
        <f>C46*F9</f>
        <v>2.2960000000000003</v>
      </c>
      <c r="E45" s="106">
        <f>C47*F9</f>
        <v>1.9040000000000001</v>
      </c>
      <c r="F45" s="106">
        <f>SUM(D45:E45)</f>
        <v>4.2</v>
      </c>
      <c r="G45" s="107">
        <f>F45*$F$8</f>
        <v>0</v>
      </c>
      <c r="H45" s="90"/>
    </row>
    <row r="46" spans="1:8" x14ac:dyDescent="0.25">
      <c r="A46" s="113" t="s">
        <v>90</v>
      </c>
      <c r="B46" s="90"/>
      <c r="C46" s="9">
        <v>4.1000000000000002E-2</v>
      </c>
      <c r="D46" s="90"/>
      <c r="E46" s="90"/>
      <c r="F46" s="90"/>
      <c r="G46" s="90"/>
      <c r="H46" s="90"/>
    </row>
    <row r="47" spans="1:8" x14ac:dyDescent="0.25">
      <c r="A47" s="113" t="s">
        <v>91</v>
      </c>
      <c r="B47" s="104"/>
      <c r="C47" s="9">
        <v>3.4000000000000002E-2</v>
      </c>
      <c r="D47" s="90"/>
      <c r="E47" s="90"/>
      <c r="F47" s="90"/>
      <c r="G47" s="90"/>
      <c r="H47" s="90"/>
    </row>
    <row r="48" spans="1:8" x14ac:dyDescent="0.25">
      <c r="A48" s="114" t="s">
        <v>30</v>
      </c>
      <c r="B48" s="90"/>
      <c r="C48" s="90"/>
      <c r="D48" s="106">
        <f>C49*F9</f>
        <v>0.92959999999999998</v>
      </c>
      <c r="E48" s="106">
        <f>C50*F9</f>
        <v>0.93520000000000003</v>
      </c>
      <c r="F48" s="106">
        <f>SUM(D48:E48)</f>
        <v>1.8648</v>
      </c>
      <c r="G48" s="107">
        <f>F48*$F$8</f>
        <v>0</v>
      </c>
      <c r="H48" s="90"/>
    </row>
    <row r="49" spans="1:8" x14ac:dyDescent="0.25">
      <c r="A49" s="113" t="s">
        <v>90</v>
      </c>
      <c r="B49" s="90"/>
      <c r="C49" s="9">
        <v>1.66E-2</v>
      </c>
      <c r="D49" s="90"/>
      <c r="E49" s="90"/>
      <c r="F49" s="90"/>
      <c r="G49" s="90"/>
      <c r="H49" s="90"/>
    </row>
    <row r="50" spans="1:8" x14ac:dyDescent="0.25">
      <c r="A50" s="113" t="s">
        <v>91</v>
      </c>
      <c r="B50" s="104"/>
      <c r="C50" s="9">
        <v>1.67E-2</v>
      </c>
      <c r="D50" s="90"/>
      <c r="E50" s="90"/>
      <c r="F50" s="90"/>
      <c r="G50" s="90"/>
      <c r="H50" s="90"/>
    </row>
    <row r="51" spans="1:8" x14ac:dyDescent="0.25">
      <c r="A51" s="105" t="s">
        <v>15</v>
      </c>
      <c r="B51" s="90"/>
      <c r="C51" s="90"/>
      <c r="D51" s="8">
        <v>0</v>
      </c>
      <c r="E51" s="8">
        <v>0</v>
      </c>
      <c r="F51" s="108">
        <f>SUM(D51:E51)</f>
        <v>0</v>
      </c>
      <c r="G51" s="109">
        <f>$F$8*F51</f>
        <v>0</v>
      </c>
      <c r="H51" s="90"/>
    </row>
    <row r="52" spans="1:8" x14ac:dyDescent="0.25">
      <c r="A52" s="95" t="s">
        <v>67</v>
      </c>
      <c r="B52" s="89"/>
      <c r="C52" s="90"/>
      <c r="D52" s="106">
        <f>SUM(D43:D51)</f>
        <v>17.125600000000002</v>
      </c>
      <c r="E52" s="106">
        <f>SUM(E43:E51)</f>
        <v>9.2392000000000003</v>
      </c>
      <c r="F52" s="110">
        <f>SUM(F43:F51)</f>
        <v>26.364799999999999</v>
      </c>
      <c r="G52" s="111">
        <f>SUM(G43:G51)</f>
        <v>0</v>
      </c>
      <c r="H52" s="90"/>
    </row>
    <row r="53" spans="1:8" x14ac:dyDescent="0.25">
      <c r="A53" s="95" t="s">
        <v>68</v>
      </c>
      <c r="B53" s="89"/>
      <c r="C53" s="90"/>
      <c r="D53" s="107">
        <f>$F$8*D52</f>
        <v>0</v>
      </c>
      <c r="E53" s="107">
        <f>$F$8*E52</f>
        <v>0</v>
      </c>
      <c r="F53" s="111">
        <f>$F$8*F52</f>
        <v>0</v>
      </c>
      <c r="G53" s="112" t="s">
        <v>69</v>
      </c>
      <c r="H53" s="90"/>
    </row>
    <row r="54" spans="1:8" x14ac:dyDescent="0.25">
      <c r="A54" s="94"/>
      <c r="B54" s="90"/>
      <c r="C54" s="90"/>
      <c r="D54" s="90"/>
      <c r="E54" s="90"/>
      <c r="F54" s="90"/>
      <c r="G54" s="107"/>
      <c r="H54" s="90"/>
    </row>
    <row r="55" spans="1:8" x14ac:dyDescent="0.25">
      <c r="A55" s="95" t="s">
        <v>7</v>
      </c>
      <c r="B55" s="89"/>
      <c r="C55" s="90"/>
      <c r="D55" s="90"/>
      <c r="E55" s="90"/>
      <c r="F55" s="90"/>
      <c r="G55" s="90"/>
      <c r="H55" s="104"/>
    </row>
    <row r="56" spans="1:8" x14ac:dyDescent="0.25">
      <c r="A56" s="94" t="s">
        <v>92</v>
      </c>
      <c r="B56" s="89"/>
      <c r="C56" s="90"/>
      <c r="D56" s="108">
        <f>C57*C58</f>
        <v>25.925000000000001</v>
      </c>
      <c r="E56" s="112" t="s">
        <v>69</v>
      </c>
      <c r="F56" s="106">
        <f>D56</f>
        <v>25.925000000000001</v>
      </c>
      <c r="G56" s="107">
        <f>$F$8*F56</f>
        <v>0</v>
      </c>
      <c r="H56" s="90"/>
    </row>
    <row r="57" spans="1:8" x14ac:dyDescent="0.25">
      <c r="A57" s="113" t="s">
        <v>93</v>
      </c>
      <c r="B57" s="104"/>
      <c r="C57" s="12">
        <v>1.7</v>
      </c>
      <c r="D57" s="90"/>
      <c r="E57" s="90"/>
      <c r="F57" s="90"/>
      <c r="G57" s="107" t="s">
        <v>71</v>
      </c>
      <c r="H57" s="90"/>
    </row>
    <row r="58" spans="1:8" x14ac:dyDescent="0.25">
      <c r="A58" s="113" t="s">
        <v>94</v>
      </c>
      <c r="B58" s="104"/>
      <c r="C58" s="9">
        <v>15.25</v>
      </c>
      <c r="D58" s="90"/>
      <c r="E58" s="90"/>
      <c r="F58" s="90"/>
      <c r="G58" s="107" t="s">
        <v>71</v>
      </c>
      <c r="H58" s="90"/>
    </row>
    <row r="59" spans="1:8" x14ac:dyDescent="0.25">
      <c r="A59" s="94" t="s">
        <v>119</v>
      </c>
      <c r="B59" s="104"/>
      <c r="C59" s="90"/>
      <c r="D59" s="112" t="s">
        <v>69</v>
      </c>
      <c r="E59" s="108">
        <f>C60*C61</f>
        <v>0</v>
      </c>
      <c r="F59" s="108">
        <f>E59</f>
        <v>0</v>
      </c>
      <c r="G59" s="109">
        <f>$F$8*F59</f>
        <v>0</v>
      </c>
      <c r="H59" s="90"/>
    </row>
    <row r="60" spans="1:8" x14ac:dyDescent="0.25">
      <c r="A60" s="113" t="s">
        <v>93</v>
      </c>
      <c r="B60" s="104"/>
      <c r="C60" s="12">
        <v>0</v>
      </c>
      <c r="D60" s="90"/>
      <c r="E60" s="90"/>
      <c r="F60" s="90"/>
      <c r="G60" s="107" t="s">
        <v>71</v>
      </c>
      <c r="H60" s="90"/>
    </row>
    <row r="61" spans="1:8" x14ac:dyDescent="0.25">
      <c r="A61" s="113" t="s">
        <v>94</v>
      </c>
      <c r="B61" s="104"/>
      <c r="C61" s="9">
        <v>0</v>
      </c>
      <c r="D61" s="90"/>
      <c r="E61" s="90"/>
      <c r="F61" s="102" t="s">
        <v>87</v>
      </c>
      <c r="G61" s="102" t="s">
        <v>87</v>
      </c>
      <c r="H61" s="90"/>
    </row>
    <row r="62" spans="1:8" x14ac:dyDescent="0.25">
      <c r="A62" s="95" t="s">
        <v>88</v>
      </c>
      <c r="B62" s="104"/>
      <c r="C62" s="115"/>
      <c r="D62" s="106">
        <f>D56</f>
        <v>25.925000000000001</v>
      </c>
      <c r="E62" s="106">
        <f>E59</f>
        <v>0</v>
      </c>
      <c r="F62" s="110">
        <f>F56+F59</f>
        <v>25.925000000000001</v>
      </c>
      <c r="G62" s="111">
        <f>$F$8*F62</f>
        <v>0</v>
      </c>
      <c r="H62" s="90"/>
    </row>
    <row r="63" spans="1:8" x14ac:dyDescent="0.25">
      <c r="A63" s="94"/>
      <c r="B63" s="90"/>
      <c r="C63" s="90"/>
      <c r="D63" s="90"/>
      <c r="E63" s="90"/>
      <c r="F63" s="90"/>
      <c r="G63" s="107" t="s">
        <v>71</v>
      </c>
      <c r="H63" s="90"/>
    </row>
    <row r="64" spans="1:8" x14ac:dyDescent="0.25">
      <c r="A64" s="95" t="s">
        <v>33</v>
      </c>
      <c r="B64" s="89"/>
      <c r="C64" s="90"/>
      <c r="D64" s="90"/>
      <c r="E64" s="90"/>
      <c r="F64" s="90"/>
      <c r="G64" s="107" t="s">
        <v>71</v>
      </c>
      <c r="H64" s="90"/>
    </row>
    <row r="65" spans="1:8" x14ac:dyDescent="0.25">
      <c r="A65" s="94" t="s">
        <v>96</v>
      </c>
      <c r="B65" s="90"/>
      <c r="C65" s="90"/>
      <c r="D65" s="8">
        <v>222</v>
      </c>
      <c r="E65" s="112" t="s">
        <v>69</v>
      </c>
      <c r="F65" s="106">
        <f>D65</f>
        <v>222</v>
      </c>
      <c r="G65" s="107">
        <f>$F$8*F65</f>
        <v>0</v>
      </c>
      <c r="H65" s="90"/>
    </row>
    <row r="66" spans="1:8" x14ac:dyDescent="0.25">
      <c r="A66" s="94"/>
      <c r="B66" s="90"/>
      <c r="C66" s="90"/>
      <c r="D66" s="90"/>
      <c r="E66" s="90"/>
      <c r="F66" s="90"/>
      <c r="G66" s="107" t="s">
        <v>71</v>
      </c>
      <c r="H66" s="90"/>
    </row>
    <row r="67" spans="1:8" x14ac:dyDescent="0.25">
      <c r="A67" s="95" t="s">
        <v>120</v>
      </c>
      <c r="B67" s="89"/>
      <c r="C67" s="90"/>
      <c r="D67" s="90"/>
      <c r="E67" s="90"/>
      <c r="F67" s="102" t="s">
        <v>87</v>
      </c>
      <c r="G67" s="102" t="s">
        <v>87</v>
      </c>
      <c r="H67" s="90"/>
    </row>
    <row r="68" spans="1:8" x14ac:dyDescent="0.25">
      <c r="A68" s="94" t="s">
        <v>98</v>
      </c>
      <c r="B68" s="90"/>
      <c r="C68" s="90"/>
      <c r="D68" s="106">
        <f>D20+D52+D62+D65</f>
        <v>277.85059999999999</v>
      </c>
      <c r="E68" s="106">
        <f>E20+E40+E52+E62</f>
        <v>209.45639047619048</v>
      </c>
      <c r="F68" s="110">
        <f>F20+F40+F52+F62+F65</f>
        <v>487.30699047619049</v>
      </c>
      <c r="G68" s="111">
        <f>G20+G40+G52+G62+G65</f>
        <v>0</v>
      </c>
      <c r="H68" s="90"/>
    </row>
    <row r="69" spans="1:8" x14ac:dyDescent="0.25">
      <c r="A69" s="94" t="s">
        <v>99</v>
      </c>
      <c r="B69" s="90"/>
      <c r="C69" s="90"/>
      <c r="D69" s="106">
        <f>IF($F$7&gt;0,D68/$F$7,0)</f>
        <v>0</v>
      </c>
      <c r="E69" s="106">
        <f>IF($F$7&gt;0,E68/$F$7,0)</f>
        <v>0</v>
      </c>
      <c r="F69" s="106">
        <f>IF($F$7&gt;0,F68/$F$7,0)</f>
        <v>0</v>
      </c>
      <c r="G69" s="112" t="s">
        <v>69</v>
      </c>
      <c r="H69" s="90"/>
    </row>
    <row r="70" spans="1:8" x14ac:dyDescent="0.25">
      <c r="A70" s="94" t="s">
        <v>100</v>
      </c>
      <c r="B70" s="90"/>
      <c r="C70" s="90"/>
      <c r="D70" s="107">
        <f>$F$8*D68</f>
        <v>0</v>
      </c>
      <c r="E70" s="107">
        <f>$F$8*E68</f>
        <v>0</v>
      </c>
      <c r="F70" s="111">
        <f>$F$8*F68</f>
        <v>0</v>
      </c>
      <c r="G70" s="112" t="s">
        <v>69</v>
      </c>
      <c r="H70" s="90"/>
    </row>
    <row r="71" spans="1:8" x14ac:dyDescent="0.25">
      <c r="A71" s="94"/>
      <c r="B71" s="90"/>
      <c r="C71" s="90"/>
      <c r="D71" s="107"/>
      <c r="E71" s="107"/>
      <c r="F71" s="107"/>
      <c r="G71" s="112"/>
      <c r="H71" s="90"/>
    </row>
    <row r="72" spans="1:8" x14ac:dyDescent="0.25">
      <c r="A72" s="94"/>
      <c r="B72" s="90"/>
      <c r="C72" s="90"/>
      <c r="D72" s="107"/>
      <c r="E72" s="116" t="s">
        <v>101</v>
      </c>
      <c r="F72" s="111" t="s">
        <v>102</v>
      </c>
      <c r="G72" s="117" t="s">
        <v>103</v>
      </c>
      <c r="H72" s="90"/>
    </row>
    <row r="73" spans="1:8" x14ac:dyDescent="0.25">
      <c r="A73" s="94"/>
      <c r="B73" s="90"/>
      <c r="C73" s="90"/>
      <c r="D73" s="107"/>
      <c r="E73" s="118" t="s">
        <v>104</v>
      </c>
      <c r="F73" s="118" t="s">
        <v>105</v>
      </c>
      <c r="G73" s="119" t="s">
        <v>66</v>
      </c>
      <c r="H73" s="90"/>
    </row>
    <row r="74" spans="1:8" x14ac:dyDescent="0.25">
      <c r="A74" s="95" t="s">
        <v>106</v>
      </c>
      <c r="B74" s="90"/>
      <c r="C74" s="90"/>
      <c r="D74" s="107"/>
      <c r="E74" s="118"/>
      <c r="F74" s="118"/>
      <c r="G74" s="119"/>
      <c r="H74" s="90"/>
    </row>
    <row r="75" spans="1:8" x14ac:dyDescent="0.25">
      <c r="A75" s="120" t="s">
        <v>107</v>
      </c>
      <c r="B75" s="90"/>
      <c r="C75" s="9">
        <v>8.1199999999999992</v>
      </c>
      <c r="D75" s="107"/>
      <c r="E75" s="112" t="s">
        <v>69</v>
      </c>
      <c r="F75" s="134">
        <f>C75*F9</f>
        <v>454.71999999999997</v>
      </c>
      <c r="G75" s="135">
        <f>$F$8*F75</f>
        <v>0</v>
      </c>
      <c r="H75" s="90"/>
    </row>
    <row r="76" spans="1:8" x14ac:dyDescent="0.25">
      <c r="A76" s="94" t="s">
        <v>108</v>
      </c>
      <c r="B76" s="90"/>
      <c r="C76" s="90"/>
      <c r="D76" s="107"/>
      <c r="E76" s="112" t="s">
        <v>69</v>
      </c>
      <c r="F76" s="8">
        <v>0</v>
      </c>
      <c r="G76" s="135">
        <f>$F$8*F76</f>
        <v>0</v>
      </c>
      <c r="H76" s="18" t="s">
        <v>156</v>
      </c>
    </row>
    <row r="77" spans="1:8" x14ac:dyDescent="0.25">
      <c r="A77" s="14" t="s">
        <v>109</v>
      </c>
      <c r="B77" s="136"/>
      <c r="C77" s="15">
        <v>0</v>
      </c>
      <c r="D77" s="137"/>
      <c r="E77" s="125" t="s">
        <v>69</v>
      </c>
      <c r="F77" s="126">
        <f>F9*C77</f>
        <v>0</v>
      </c>
      <c r="G77" s="127">
        <f>$F$8*F77</f>
        <v>0</v>
      </c>
      <c r="H77" s="90"/>
    </row>
    <row r="78" spans="1:8" x14ac:dyDescent="0.25">
      <c r="A78" s="95" t="s">
        <v>110</v>
      </c>
      <c r="B78" s="89"/>
      <c r="C78" s="90"/>
      <c r="D78" s="90"/>
      <c r="E78" s="112" t="s">
        <v>69</v>
      </c>
      <c r="F78" s="110">
        <f>F75+F76+F77</f>
        <v>454.71999999999997</v>
      </c>
      <c r="G78" s="111">
        <f>G75+G76+G77</f>
        <v>0</v>
      </c>
      <c r="H78" s="19" t="s">
        <v>157</v>
      </c>
    </row>
    <row r="79" spans="1:8" x14ac:dyDescent="0.25">
      <c r="A79" s="95"/>
      <c r="B79" s="89"/>
      <c r="C79" s="90"/>
      <c r="D79" s="90"/>
      <c r="E79" s="112"/>
      <c r="F79" s="128" t="s">
        <v>87</v>
      </c>
      <c r="G79" s="128" t="s">
        <v>87</v>
      </c>
      <c r="H79" s="90"/>
    </row>
    <row r="80" spans="1:8" x14ac:dyDescent="0.25">
      <c r="A80" s="95" t="s">
        <v>111</v>
      </c>
      <c r="B80" s="89"/>
      <c r="C80" s="90"/>
      <c r="D80" s="90"/>
      <c r="E80" s="112">
        <f>F78-E68</f>
        <v>245.26360952380949</v>
      </c>
      <c r="F80" s="110">
        <f>F78-F68</f>
        <v>-32.586990476190522</v>
      </c>
      <c r="G80" s="111">
        <f>G78-G68</f>
        <v>0</v>
      </c>
      <c r="H80" s="90"/>
    </row>
    <row r="81" spans="1:8" x14ac:dyDescent="0.25">
      <c r="A81" s="95"/>
      <c r="B81" s="89"/>
      <c r="C81" s="90"/>
      <c r="D81" s="90"/>
      <c r="E81" s="90"/>
      <c r="F81" s="90"/>
      <c r="G81" s="90"/>
      <c r="H81" s="90"/>
    </row>
  </sheetData>
  <sheetProtection algorithmName="SHA-512" hashValue="elujz888IZ4YSK/FlEKhHqa8kkO32Jtg9fbukJ/bfPU/OlwAa5Y1AHUsrc8Dwb9R9/aI6Ktd8aBW82tuVRHzAg==" saltValue="Lh0XddCkeJTE9ukpeLkuLQ==" spinCount="100000" sheet="1" objects="1" scenarios="1"/>
  <hyperlinks>
    <hyperlink ref="A5" r:id="rId1" display="Crop Production Cost Budgets has more information on the cost and returns for growing a corn crop after a previous crop of corn." xr:uid="{61977292-1435-45CC-A125-E76445966EEF}"/>
    <hyperlink ref="H76" r:id="rId2" xr:uid="{16554DA6-E3E0-444B-8A3E-82929E7FBA4B}"/>
    <hyperlink ref="H78" r:id="rId3" display="Note: Loan deficiency payment rates can be found on the USDA Farm Service Agendy website, https://www.fsa.usda.gov/programs-and-services/price-support/ldp-rates/index." xr:uid="{20CEBBF3-1EE1-4A1B-AB97-4DB0E550573D}"/>
    <hyperlink ref="A77" r:id="rId4" display="    Expected LDP rate" xr:uid="{1D9B90D5-89F4-45A3-8833-00A75AD23A88}"/>
  </hyperlinks>
  <pageMargins left="0.7" right="0.7" top="0.75" bottom="0.75" header="0.3" footer="0.3"/>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8C7C-513D-47F2-B72C-E76959377D53}">
  <sheetPr codeName="Sheet5"/>
  <dimension ref="A1:H19"/>
  <sheetViews>
    <sheetView workbookViewId="0">
      <selection activeCell="F7" sqref="F7"/>
    </sheetView>
  </sheetViews>
  <sheetFormatPr defaultColWidth="8.85546875" defaultRowHeight="15" x14ac:dyDescent="0.25"/>
  <cols>
    <col min="1" max="1" width="45.28515625" style="20" customWidth="1"/>
    <col min="2" max="7" width="8.85546875" style="20"/>
    <col min="8" max="8" width="106" style="20" customWidth="1"/>
    <col min="9" max="16384" width="8.85546875" style="20"/>
  </cols>
  <sheetData>
    <row r="1" spans="1:8" x14ac:dyDescent="0.25">
      <c r="A1" s="164" t="s">
        <v>121</v>
      </c>
      <c r="B1" s="164"/>
      <c r="C1" s="164"/>
      <c r="D1" s="164"/>
      <c r="E1" s="164"/>
      <c r="F1" s="164"/>
      <c r="G1" s="26"/>
    </row>
    <row r="2" spans="1:8" x14ac:dyDescent="0.25">
      <c r="C2" s="164"/>
      <c r="D2" s="164"/>
      <c r="E2" s="164"/>
      <c r="F2" s="164"/>
      <c r="G2" s="26"/>
    </row>
    <row r="3" spans="1:8" x14ac:dyDescent="0.25">
      <c r="A3" s="138" t="s">
        <v>122</v>
      </c>
      <c r="B3" s="26" t="s">
        <v>123</v>
      </c>
      <c r="C3" s="26" t="s">
        <v>124</v>
      </c>
      <c r="D3" s="26" t="s">
        <v>125</v>
      </c>
      <c r="E3" s="26" t="s">
        <v>126</v>
      </c>
      <c r="F3" s="26" t="s">
        <v>127</v>
      </c>
      <c r="G3" s="26" t="s">
        <v>170</v>
      </c>
      <c r="H3" s="25" t="s">
        <v>128</v>
      </c>
    </row>
    <row r="4" spans="1:8" ht="60" x14ac:dyDescent="0.25">
      <c r="A4" s="139" t="s">
        <v>129</v>
      </c>
      <c r="B4" s="140" t="s">
        <v>130</v>
      </c>
      <c r="C4" s="140" t="s">
        <v>131</v>
      </c>
      <c r="D4" s="140" t="s">
        <v>130</v>
      </c>
      <c r="E4" s="140" t="s">
        <v>131</v>
      </c>
      <c r="F4" s="140" t="s">
        <v>130</v>
      </c>
      <c r="G4" s="140" t="s">
        <v>131</v>
      </c>
      <c r="H4" s="141" t="s">
        <v>132</v>
      </c>
    </row>
    <row r="5" spans="1:8" x14ac:dyDescent="0.25">
      <c r="A5" s="142" t="s">
        <v>133</v>
      </c>
      <c r="B5" s="143"/>
      <c r="C5" s="143"/>
      <c r="D5" s="143"/>
      <c r="E5" s="143"/>
      <c r="F5" s="143"/>
      <c r="G5" s="143"/>
      <c r="H5" s="143"/>
    </row>
    <row r="6" spans="1:8" ht="30" customHeight="1" x14ac:dyDescent="0.25">
      <c r="A6" s="120" t="s">
        <v>177</v>
      </c>
      <c r="B6" s="155">
        <v>0</v>
      </c>
      <c r="C6" s="155">
        <v>0</v>
      </c>
      <c r="D6" s="155">
        <v>0</v>
      </c>
      <c r="E6" s="155">
        <v>0</v>
      </c>
      <c r="F6" s="155">
        <v>5</v>
      </c>
      <c r="G6" s="155">
        <v>3</v>
      </c>
      <c r="H6" s="144" t="s">
        <v>134</v>
      </c>
    </row>
    <row r="7" spans="1:8" x14ac:dyDescent="0.25">
      <c r="A7" s="142" t="s">
        <v>135</v>
      </c>
      <c r="B7" s="143"/>
      <c r="C7" s="143"/>
      <c r="D7" s="143"/>
      <c r="E7" s="143"/>
      <c r="F7" s="143"/>
      <c r="G7" s="143"/>
      <c r="H7" s="143"/>
    </row>
    <row r="8" spans="1:8" x14ac:dyDescent="0.25">
      <c r="A8" s="120" t="s">
        <v>136</v>
      </c>
      <c r="C8" s="145">
        <v>-25</v>
      </c>
      <c r="E8" s="145">
        <v>-25</v>
      </c>
      <c r="G8" s="145">
        <v>-25</v>
      </c>
      <c r="H8" s="146" t="s">
        <v>137</v>
      </c>
    </row>
    <row r="9" spans="1:8" ht="33" customHeight="1" x14ac:dyDescent="0.25">
      <c r="A9" s="120" t="s">
        <v>6</v>
      </c>
      <c r="B9" s="141"/>
      <c r="C9" s="153">
        <v>-10</v>
      </c>
      <c r="D9" s="141"/>
      <c r="E9" s="153">
        <v>-13.75</v>
      </c>
      <c r="F9" s="141"/>
      <c r="G9" s="153">
        <v>-13.75</v>
      </c>
      <c r="H9" s="144" t="s">
        <v>138</v>
      </c>
    </row>
    <row r="10" spans="1:8" x14ac:dyDescent="0.25">
      <c r="A10" s="120" t="s">
        <v>139</v>
      </c>
      <c r="B10" s="141"/>
      <c r="C10" s="141"/>
      <c r="D10" s="141"/>
      <c r="E10" s="141"/>
      <c r="F10" s="153">
        <v>-3.8</v>
      </c>
      <c r="G10" s="141"/>
      <c r="H10" s="141" t="s">
        <v>140</v>
      </c>
    </row>
    <row r="11" spans="1:8" x14ac:dyDescent="0.25">
      <c r="A11" s="120" t="s">
        <v>23</v>
      </c>
      <c r="B11" s="153">
        <v>15</v>
      </c>
      <c r="C11" s="141"/>
      <c r="D11" s="153">
        <v>15</v>
      </c>
      <c r="E11" s="141"/>
      <c r="F11" s="153">
        <v>15</v>
      </c>
      <c r="G11" s="150"/>
      <c r="H11" s="141" t="s">
        <v>141</v>
      </c>
    </row>
    <row r="12" spans="1:8" x14ac:dyDescent="0.25">
      <c r="A12" s="120" t="s">
        <v>24</v>
      </c>
      <c r="B12" s="154">
        <v>15</v>
      </c>
      <c r="C12" s="141"/>
      <c r="D12" s="154">
        <v>15</v>
      </c>
      <c r="E12" s="141"/>
      <c r="F12" s="154">
        <v>15</v>
      </c>
      <c r="G12" s="151"/>
      <c r="H12" s="141" t="s">
        <v>142</v>
      </c>
    </row>
    <row r="13" spans="1:8" x14ac:dyDescent="0.25">
      <c r="A13" s="120" t="s">
        <v>8</v>
      </c>
      <c r="B13" s="141"/>
      <c r="C13" s="141"/>
      <c r="D13" s="141"/>
      <c r="E13" s="141"/>
      <c r="F13" s="141" t="s">
        <v>143</v>
      </c>
      <c r="G13" s="141"/>
      <c r="H13" s="141" t="s">
        <v>144</v>
      </c>
    </row>
    <row r="14" spans="1:8" x14ac:dyDescent="0.25">
      <c r="A14" s="147" t="s">
        <v>145</v>
      </c>
      <c r="B14" s="148">
        <f>-1*SUM(B11:B12)</f>
        <v>-30</v>
      </c>
      <c r="C14" s="148">
        <f>-1*SUM(C8:C9)</f>
        <v>35</v>
      </c>
      <c r="D14" s="148">
        <f>-1*SUM(D11:D12)</f>
        <v>-30</v>
      </c>
      <c r="E14" s="148">
        <f>-1*SUM(E8:E9)</f>
        <v>38.75</v>
      </c>
      <c r="F14" s="148">
        <f>-1*SUM(F11:F12)</f>
        <v>-30</v>
      </c>
      <c r="G14" s="148">
        <f>-1*SUM(G8:G13)</f>
        <v>38.75</v>
      </c>
      <c r="H14" s="143"/>
    </row>
    <row r="15" spans="1:8" x14ac:dyDescent="0.25">
      <c r="A15" s="120"/>
      <c r="B15" s="141"/>
      <c r="C15" s="141"/>
      <c r="D15" s="141"/>
      <c r="E15" s="141"/>
      <c r="F15" s="141"/>
      <c r="G15" s="141"/>
      <c r="H15" s="141"/>
    </row>
    <row r="16" spans="1:8" x14ac:dyDescent="0.25">
      <c r="A16" s="149" t="s">
        <v>146</v>
      </c>
    </row>
    <row r="17" spans="1:8" x14ac:dyDescent="0.25">
      <c r="A17" s="120" t="s">
        <v>147</v>
      </c>
    </row>
    <row r="18" spans="1:8" x14ac:dyDescent="0.25">
      <c r="A18" s="120" t="s">
        <v>148</v>
      </c>
      <c r="B18" s="120"/>
      <c r="C18" s="120"/>
      <c r="D18" s="120"/>
      <c r="E18" s="120"/>
      <c r="F18" s="120"/>
      <c r="G18" s="120"/>
      <c r="H18" s="120"/>
    </row>
    <row r="19" spans="1:8" x14ac:dyDescent="0.25">
      <c r="A19" s="120" t="s">
        <v>149</v>
      </c>
      <c r="B19" s="120"/>
      <c r="C19" s="120"/>
      <c r="D19" s="120"/>
      <c r="E19" s="120"/>
      <c r="F19" s="120"/>
      <c r="G19" s="120"/>
      <c r="H19" s="120"/>
    </row>
  </sheetData>
  <sheetProtection algorithmName="SHA-512" hashValue="wp/WtdqLhoioh1m/zSTmKOfLb5c6YxC3zSiidtS+7tupQeVNKvWLhq5EK7X+5g9XZY4RF2/ifhloZinY9JFgvQ==" saltValue="Yw120tvXr86slVNdLIi2aw==" spinCount="100000" sheet="1" objects="1" scenarios="1"/>
  <mergeCells count="2">
    <mergeCell ref="A1:F1"/>
    <mergeCell ref="C2:F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69EBC4F7B08A41874B7EB8CE953A49" ma:contentTypeVersion="13" ma:contentTypeDescription="Create a new document." ma:contentTypeScope="" ma:versionID="df5f3a0f9cbf65e678f34c244f7fd9a2">
  <xsd:schema xmlns:xsd="http://www.w3.org/2001/XMLSchema" xmlns:xs="http://www.w3.org/2001/XMLSchema" xmlns:p="http://schemas.microsoft.com/office/2006/metadata/properties" xmlns:ns3="370e1be4-6c61-4c67-b789-22ee910765ff" xmlns:ns4="8c6781d4-07ee-4a7c-bd77-d7f5164587c0" targetNamespace="http://schemas.microsoft.com/office/2006/metadata/properties" ma:root="true" ma:fieldsID="46023e4e29d54bb2e722894e9ee0a24e" ns3:_="" ns4:_="">
    <xsd:import namespace="370e1be4-6c61-4c67-b789-22ee910765ff"/>
    <xsd:import namespace="8c6781d4-07ee-4a7c-bd77-d7f5164587c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e1be4-6c61-4c67-b789-22ee91076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6781d4-07ee-4a7c-bd77-d7f5164587c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88F0D8-66FB-48ED-A273-470F08C85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e1be4-6c61-4c67-b789-22ee910765ff"/>
    <ds:schemaRef ds:uri="8c6781d4-07ee-4a7c-bd77-d7f516458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C8E4F3-B212-448A-8723-D648A2202EB1}">
  <ds:schemaRefs>
    <ds:schemaRef ds:uri="http://schemas.microsoft.com/sharepoint/v3/contenttype/forms"/>
  </ds:schemaRefs>
</ds:datastoreItem>
</file>

<file path=customXml/itemProps3.xml><?xml version="1.0" encoding="utf-8"?>
<ds:datastoreItem xmlns:ds="http://schemas.openxmlformats.org/officeDocument/2006/customXml" ds:itemID="{81A036FD-32F1-4C0C-AFA1-52DC62EA0A56}">
  <ds:schemaRefs>
    <ds:schemaRef ds:uri="http://schemas.microsoft.com/office/infopath/2007/PartnerControls"/>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8c6781d4-07ee-4a7c-bd77-d7f5164587c0"/>
    <ds:schemaRef ds:uri="http://purl.org/dc/dcmitype/"/>
    <ds:schemaRef ds:uri="370e1be4-6c61-4c67-b789-22ee910765f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Six-year example</vt:lpstr>
      <vt:lpstr>Corn variables</vt:lpstr>
      <vt:lpstr>Soybean variables</vt:lpstr>
      <vt:lpstr>Conservation partial budget</vt:lpstr>
    </vt:vector>
  </TitlesOfParts>
  <Company>Environmental Defense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Gauthier</dc:creator>
  <cp:lastModifiedBy>Chandler Clay</cp:lastModifiedBy>
  <dcterms:created xsi:type="dcterms:W3CDTF">2020-12-10T14:24:08Z</dcterms:created>
  <dcterms:modified xsi:type="dcterms:W3CDTF">2021-09-03T18:41:17Z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0x0101000069EBC4F7B08A41874B7EB8CE953A49</vt:lpwstr>
  </property>
</Properties>
</file>